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fzp-my.sharepoint.com/personal/jblazek_sfzp_cz/Documents/Dokumenty/Prog_vyzvy/05_TRANSGov-MHD/"/>
    </mc:Choice>
  </mc:AlternateContent>
  <xr:revisionPtr revIDLastSave="0" documentId="8_{4C8FEA24-7F93-49FE-AC80-4DFD82CB1DE0}" xr6:coauthVersionLast="47" xr6:coauthVersionMax="47" xr10:uidLastSave="{00000000-0000-0000-0000-000000000000}"/>
  <workbookProtection workbookAlgorithmName="SHA-512" workbookHashValue="QPmVzUurhmtpWX5KgKCJ3887tK5utubk3AOMiCmlqq7v4d56LvfNsQ5ijbDrSWRbFXsRNDcUw4kUVKO/uZnRFw==" workbookSaltValue="FWtyjCDbPvOb3R1hF+J71Q==" workbookSpinCount="100000" lockStructure="1"/>
  <bookViews>
    <workbookView xWindow="28680" yWindow="-180" windowWidth="29040" windowHeight="15720" xr2:uid="{00000000-000D-0000-FFFF-FFFF00000000}"/>
  </bookViews>
  <sheets>
    <sheet name="pořizovaná vozidla" sheetId="13" r:id="rId1"/>
    <sheet name="vyřazená vozidla" sheetId="15" r:id="rId2"/>
    <sheet name="mezivýpočty Vertikální" sheetId="1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14" l="1"/>
  <c r="AF14" i="14"/>
  <c r="AE14" i="14"/>
  <c r="AE20" i="14" s="1"/>
  <c r="AE22" i="14" s="1"/>
  <c r="AE27" i="14" s="1"/>
  <c r="AD14" i="14"/>
  <c r="AD20" i="14" s="1"/>
  <c r="AD22" i="14" s="1"/>
  <c r="AD27" i="14" s="1"/>
  <c r="AC14" i="14"/>
  <c r="AC20" i="14" s="1"/>
  <c r="AC22" i="14" s="1"/>
  <c r="AC27" i="14" s="1"/>
  <c r="AB14" i="14"/>
  <c r="AB20" i="14" s="1"/>
  <c r="AB22" i="14" s="1"/>
  <c r="AB27" i="14" s="1"/>
  <c r="AA14" i="14"/>
  <c r="AA20" i="14" s="1"/>
  <c r="AA22" i="14" s="1"/>
  <c r="AA27" i="14" s="1"/>
  <c r="Z14" i="14"/>
  <c r="Z15" i="14" s="1"/>
  <c r="Z17" i="14" s="1"/>
  <c r="Y14" i="14"/>
  <c r="Y15" i="14" s="1"/>
  <c r="Y17" i="14" s="1"/>
  <c r="X14" i="14"/>
  <c r="W14" i="14"/>
  <c r="W20" i="14" s="1"/>
  <c r="W22" i="14" s="1"/>
  <c r="W27" i="14" s="1"/>
  <c r="V14" i="14"/>
  <c r="U14" i="14"/>
  <c r="U15" i="14" s="1"/>
  <c r="U17" i="14" s="1"/>
  <c r="T14" i="14"/>
  <c r="T20" i="14" s="1"/>
  <c r="T22" i="14" s="1"/>
  <c r="T27" i="14" s="1"/>
  <c r="S14" i="14"/>
  <c r="S20" i="14" s="1"/>
  <c r="S22" i="14" s="1"/>
  <c r="S27" i="14" s="1"/>
  <c r="R14" i="14"/>
  <c r="R20" i="14" s="1"/>
  <c r="R22" i="14" s="1"/>
  <c r="R27" i="14" s="1"/>
  <c r="Q14" i="14"/>
  <c r="P14" i="14"/>
  <c r="O14" i="14"/>
  <c r="O20" i="14" s="1"/>
  <c r="O22" i="14" s="1"/>
  <c r="O27" i="14" s="1"/>
  <c r="N14" i="14"/>
  <c r="AC15" i="14"/>
  <c r="AC17" i="14" s="1"/>
  <c r="M14" i="14"/>
  <c r="M20" i="14" s="1"/>
  <c r="K14" i="14"/>
  <c r="K22" i="14" s="1"/>
  <c r="J14" i="14"/>
  <c r="J22" i="14" s="1"/>
  <c r="I14" i="14"/>
  <c r="I22" i="14" s="1"/>
  <c r="H14" i="14"/>
  <c r="H22" i="14" s="1"/>
  <c r="G14" i="14"/>
  <c r="G22" i="14" s="1"/>
  <c r="F14" i="14"/>
  <c r="F22" i="14" s="1"/>
  <c r="E14" i="14"/>
  <c r="E22" i="14" s="1"/>
  <c r="D14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K25" i="14"/>
  <c r="J25" i="14"/>
  <c r="I25" i="14"/>
  <c r="H25" i="14"/>
  <c r="G25" i="14"/>
  <c r="F25" i="14"/>
  <c r="E25" i="14"/>
  <c r="D25" i="14"/>
  <c r="C25" i="14"/>
  <c r="AA15" i="14"/>
  <c r="AA17" i="14" s="1"/>
  <c r="S15" i="14"/>
  <c r="S17" i="14" s="1"/>
  <c r="M15" i="14"/>
  <c r="M17" i="14" s="1"/>
  <c r="AG15" i="14"/>
  <c r="AG17" i="14" s="1"/>
  <c r="AF20" i="14"/>
  <c r="AF22" i="14" s="1"/>
  <c r="AF27" i="14" s="1"/>
  <c r="X20" i="14"/>
  <c r="X22" i="14" s="1"/>
  <c r="X27" i="14" s="1"/>
  <c r="V20" i="14"/>
  <c r="V22" i="14" s="1"/>
  <c r="V27" i="14" s="1"/>
  <c r="U20" i="14"/>
  <c r="U22" i="14" s="1"/>
  <c r="U27" i="14" s="1"/>
  <c r="P20" i="14"/>
  <c r="P22" i="14" s="1"/>
  <c r="P27" i="14" s="1"/>
  <c r="N20" i="14"/>
  <c r="N22" i="14" s="1"/>
  <c r="N27" i="14" s="1"/>
  <c r="H41" i="13"/>
  <c r="H19" i="13"/>
  <c r="T15" i="14" l="1"/>
  <c r="T17" i="14" s="1"/>
  <c r="AB15" i="14"/>
  <c r="AB17" i="14" s="1"/>
  <c r="Y20" i="14"/>
  <c r="Y22" i="14" s="1"/>
  <c r="Y27" i="14" s="1"/>
  <c r="L14" i="14"/>
  <c r="D22" i="14"/>
  <c r="L22" i="14" s="1"/>
  <c r="P33" i="14"/>
  <c r="AH14" i="14"/>
  <c r="Q15" i="14"/>
  <c r="Q17" i="14" s="1"/>
  <c r="AF33" i="14"/>
  <c r="AG20" i="14"/>
  <c r="AG22" i="14" s="1"/>
  <c r="AG27" i="14" s="1"/>
  <c r="S33" i="14"/>
  <c r="AA33" i="14"/>
  <c r="X33" i="14"/>
  <c r="T33" i="14"/>
  <c r="M22" i="14"/>
  <c r="U33" i="14"/>
  <c r="R33" i="14"/>
  <c r="N33" i="14"/>
  <c r="V33" i="14"/>
  <c r="AD33" i="14"/>
  <c r="Y33" i="14"/>
  <c r="AB33" i="14"/>
  <c r="AC33" i="14"/>
  <c r="O33" i="14"/>
  <c r="W33" i="14"/>
  <c r="AE33" i="14"/>
  <c r="Q20" i="14"/>
  <c r="Q22" i="14" s="1"/>
  <c r="Q27" i="14" s="1"/>
  <c r="Z20" i="14"/>
  <c r="Z22" i="14" s="1"/>
  <c r="Z27" i="14" s="1"/>
  <c r="N15" i="14"/>
  <c r="N17" i="14" s="1"/>
  <c r="V15" i="14"/>
  <c r="V17" i="14" s="1"/>
  <c r="AD15" i="14"/>
  <c r="AD17" i="14" s="1"/>
  <c r="O15" i="14"/>
  <c r="O17" i="14" s="1"/>
  <c r="W15" i="14"/>
  <c r="W17" i="14" s="1"/>
  <c r="AE15" i="14"/>
  <c r="AE17" i="14" s="1"/>
  <c r="P15" i="14"/>
  <c r="P17" i="14" s="1"/>
  <c r="X15" i="14"/>
  <c r="X17" i="14" s="1"/>
  <c r="AF15" i="14"/>
  <c r="AF17" i="14" s="1"/>
  <c r="R15" i="14"/>
  <c r="R17" i="14" s="1"/>
  <c r="B42" i="13"/>
  <c r="L23" i="14" l="1"/>
  <c r="D23" i="14"/>
  <c r="K23" i="14"/>
  <c r="AH15" i="14"/>
  <c r="H23" i="14"/>
  <c r="M27" i="14"/>
  <c r="AH22" i="14"/>
  <c r="Z33" i="14"/>
  <c r="J23" i="14"/>
  <c r="AG33" i="14"/>
  <c r="AH17" i="14"/>
  <c r="H50" i="13" s="1"/>
  <c r="Q33" i="14"/>
  <c r="E23" i="14"/>
  <c r="I23" i="14"/>
  <c r="G23" i="14"/>
  <c r="F23" i="14"/>
  <c r="AH20" i="14"/>
  <c r="N18" i="14" l="1"/>
  <c r="X18" i="14"/>
  <c r="AH18" i="14"/>
  <c r="S18" i="14"/>
  <c r="U18" i="14"/>
  <c r="T18" i="14"/>
  <c r="AG18" i="14"/>
  <c r="AB18" i="14"/>
  <c r="M18" i="14"/>
  <c r="Z18" i="14"/>
  <c r="AC18" i="14"/>
  <c r="AA18" i="14"/>
  <c r="Y18" i="14"/>
  <c r="Q18" i="14"/>
  <c r="V18" i="14"/>
  <c r="AE18" i="14"/>
  <c r="W18" i="14"/>
  <c r="P18" i="14"/>
  <c r="R18" i="14"/>
  <c r="O18" i="14"/>
  <c r="AF18" i="14"/>
  <c r="AD18" i="14"/>
  <c r="J26" i="14"/>
  <c r="J32" i="14" s="1"/>
  <c r="H26" i="14"/>
  <c r="H32" i="14" s="1"/>
  <c r="G26" i="14"/>
  <c r="G32" i="14" s="1"/>
  <c r="F26" i="14"/>
  <c r="F32" i="14" s="1"/>
  <c r="E26" i="14"/>
  <c r="E32" i="14" s="1"/>
  <c r="C26" i="14"/>
  <c r="I26" i="14"/>
  <c r="I32" i="14" s="1"/>
  <c r="D26" i="14"/>
  <c r="D32" i="14" s="1"/>
  <c r="K26" i="14"/>
  <c r="K32" i="14" s="1"/>
  <c r="L3" i="14"/>
  <c r="AH27" i="14"/>
  <c r="M33" i="14"/>
  <c r="C32" i="14" l="1"/>
  <c r="L32" i="14" s="1"/>
  <c r="L26" i="14"/>
  <c r="L24" i="14" s="1"/>
  <c r="AH33" i="14"/>
  <c r="AH24" i="14"/>
  <c r="Y26" i="14" l="1"/>
  <c r="AF26" i="14"/>
  <c r="X26" i="14"/>
  <c r="P26" i="14"/>
  <c r="AA26" i="14"/>
  <c r="Q26" i="14"/>
  <c r="AE26" i="14"/>
  <c r="W26" i="14"/>
  <c r="O26" i="14"/>
  <c r="R26" i="14"/>
  <c r="AD26" i="14"/>
  <c r="V26" i="14"/>
  <c r="N26" i="14"/>
  <c r="S26" i="14"/>
  <c r="AC26" i="14"/>
  <c r="U26" i="14"/>
  <c r="M26" i="14"/>
  <c r="Z26" i="14"/>
  <c r="AB26" i="14"/>
  <c r="T26" i="14"/>
  <c r="AG26" i="14"/>
  <c r="L31" i="14"/>
  <c r="AC29" i="14" l="1"/>
  <c r="AC30" i="14" s="1"/>
  <c r="AC28" i="14"/>
  <c r="Y32" i="14"/>
  <c r="AE32" i="14"/>
  <c r="W32" i="14"/>
  <c r="O32" i="14"/>
  <c r="Q32" i="14"/>
  <c r="AF32" i="14"/>
  <c r="AD32" i="14"/>
  <c r="V32" i="14"/>
  <c r="N32" i="14"/>
  <c r="AC32" i="14"/>
  <c r="U32" i="14"/>
  <c r="M32" i="14"/>
  <c r="AB32" i="14"/>
  <c r="T32" i="14"/>
  <c r="P32" i="14"/>
  <c r="AA32" i="14"/>
  <c r="S32" i="14"/>
  <c r="Z32" i="14"/>
  <c r="R32" i="14"/>
  <c r="AG32" i="14"/>
  <c r="X32" i="14"/>
  <c r="S29" i="14"/>
  <c r="S30" i="14" s="1"/>
  <c r="S28" i="14"/>
  <c r="AG29" i="14"/>
  <c r="AG30" i="14" s="1"/>
  <c r="AG28" i="14"/>
  <c r="AA29" i="14"/>
  <c r="AA30" i="14" s="1"/>
  <c r="AA28" i="14"/>
  <c r="V29" i="14"/>
  <c r="V30" i="14" s="1"/>
  <c r="V28" i="14"/>
  <c r="AB29" i="14"/>
  <c r="AB30" i="14" s="1"/>
  <c r="AB28" i="14"/>
  <c r="AD29" i="14"/>
  <c r="AD30" i="14" s="1"/>
  <c r="AD28" i="14"/>
  <c r="R29" i="14"/>
  <c r="R30" i="14" s="1"/>
  <c r="R28" i="14"/>
  <c r="M29" i="14"/>
  <c r="M30" i="14" s="1"/>
  <c r="AH26" i="14"/>
  <c r="M28" i="14"/>
  <c r="O29" i="14"/>
  <c r="O30" i="14" s="1"/>
  <c r="O28" i="14"/>
  <c r="Y29" i="14"/>
  <c r="Y30" i="14" s="1"/>
  <c r="Y28" i="14"/>
  <c r="AE29" i="14"/>
  <c r="AE30" i="14" s="1"/>
  <c r="AE28" i="14"/>
  <c r="Q29" i="14"/>
  <c r="Q30" i="14" s="1"/>
  <c r="Q28" i="14"/>
  <c r="N29" i="14"/>
  <c r="N30" i="14" s="1"/>
  <c r="N28" i="14"/>
  <c r="T29" i="14"/>
  <c r="T30" i="14" s="1"/>
  <c r="T28" i="14"/>
  <c r="P29" i="14"/>
  <c r="P30" i="14" s="1"/>
  <c r="P28" i="14"/>
  <c r="X29" i="14"/>
  <c r="X30" i="14" s="1"/>
  <c r="X28" i="14"/>
  <c r="Z29" i="14"/>
  <c r="Z30" i="14" s="1"/>
  <c r="Z28" i="14"/>
  <c r="AF29" i="14"/>
  <c r="AF30" i="14" s="1"/>
  <c r="AF28" i="14"/>
  <c r="U29" i="14"/>
  <c r="U30" i="14" s="1"/>
  <c r="U28" i="14"/>
  <c r="W29" i="14"/>
  <c r="W30" i="14" s="1"/>
  <c r="W28" i="14"/>
  <c r="AH29" i="14" l="1"/>
  <c r="AH28" i="14"/>
  <c r="AG35" i="14"/>
  <c r="AG36" i="14" s="1"/>
  <c r="AG34" i="14"/>
  <c r="M35" i="14"/>
  <c r="AH32" i="14"/>
  <c r="AH34" i="14" s="1"/>
  <c r="M34" i="14"/>
  <c r="O35" i="14"/>
  <c r="O36" i="14" s="1"/>
  <c r="O34" i="14"/>
  <c r="T35" i="14"/>
  <c r="T36" i="14" s="1"/>
  <c r="T34" i="14"/>
  <c r="R35" i="14"/>
  <c r="R36" i="14" s="1"/>
  <c r="R34" i="14"/>
  <c r="U35" i="14"/>
  <c r="U36" i="14" s="1"/>
  <c r="U34" i="14"/>
  <c r="W35" i="14"/>
  <c r="W36" i="14" s="1"/>
  <c r="W34" i="14"/>
  <c r="Q35" i="14"/>
  <c r="Q36" i="14" s="1"/>
  <c r="Q34" i="14"/>
  <c r="Z35" i="14"/>
  <c r="Z36" i="14" s="1"/>
  <c r="Z34" i="14"/>
  <c r="S35" i="14"/>
  <c r="S36" i="14" s="1"/>
  <c r="S34" i="14"/>
  <c r="N35" i="14"/>
  <c r="N36" i="14" s="1"/>
  <c r="N34" i="14"/>
  <c r="Y35" i="14"/>
  <c r="Y36" i="14" s="1"/>
  <c r="Y34" i="14"/>
  <c r="X35" i="14"/>
  <c r="X36" i="14" s="1"/>
  <c r="X34" i="14"/>
  <c r="AE35" i="14"/>
  <c r="AE36" i="14" s="1"/>
  <c r="AE34" i="14"/>
  <c r="AA35" i="14"/>
  <c r="AA36" i="14" s="1"/>
  <c r="AA34" i="14"/>
  <c r="V35" i="14"/>
  <c r="V36" i="14" s="1"/>
  <c r="V34" i="14"/>
  <c r="AF35" i="14"/>
  <c r="AF36" i="14" s="1"/>
  <c r="AF34" i="14"/>
  <c r="AB35" i="14"/>
  <c r="AB36" i="14" s="1"/>
  <c r="AB34" i="14"/>
  <c r="AC35" i="14"/>
  <c r="AC36" i="14" s="1"/>
  <c r="AC34" i="14"/>
  <c r="P35" i="14"/>
  <c r="P36" i="14" s="1"/>
  <c r="P34" i="14"/>
  <c r="AD35" i="14"/>
  <c r="AD36" i="14" s="1"/>
  <c r="AD34" i="14"/>
  <c r="AH30" i="14" l="1"/>
  <c r="H47" i="13" s="1"/>
  <c r="H46" i="13"/>
  <c r="M36" i="14"/>
  <c r="AH35" i="14"/>
  <c r="AH36" i="14" l="1"/>
  <c r="H49" i="13" s="1"/>
  <c r="H48" i="13"/>
</calcChain>
</file>

<file path=xl/sharedStrings.xml><?xml version="1.0" encoding="utf-8"?>
<sst xmlns="http://schemas.openxmlformats.org/spreadsheetml/2006/main" count="283" uniqueCount="125">
  <si>
    <t>%</t>
  </si>
  <si>
    <t>kWh/km</t>
  </si>
  <si>
    <t>původní</t>
  </si>
  <si>
    <t>vozidlo</t>
  </si>
  <si>
    <t>typ</t>
  </si>
  <si>
    <t>délka</t>
  </si>
  <si>
    <t>energie</t>
  </si>
  <si>
    <t>m</t>
  </si>
  <si>
    <t>míst</t>
  </si>
  <si>
    <t>přepravní kapacita</t>
  </si>
  <si>
    <t>životnost</t>
  </si>
  <si>
    <t>rok</t>
  </si>
  <si>
    <t>režim</t>
  </si>
  <si>
    <t>z provozu</t>
  </si>
  <si>
    <t>do klidu</t>
  </si>
  <si>
    <t>autmobil</t>
  </si>
  <si>
    <t>autobus</t>
  </si>
  <si>
    <t>nafta</t>
  </si>
  <si>
    <t>mix</t>
  </si>
  <si>
    <t>cena</t>
  </si>
  <si>
    <t>počet</t>
  </si>
  <si>
    <t>investice</t>
  </si>
  <si>
    <t>voz</t>
  </si>
  <si>
    <t>mil. Kč</t>
  </si>
  <si>
    <t>nový</t>
  </si>
  <si>
    <t>do provozu</t>
  </si>
  <si>
    <t>elektřina</t>
  </si>
  <si>
    <t>vodík</t>
  </si>
  <si>
    <t>par. trol.</t>
  </si>
  <si>
    <t>trolejbus</t>
  </si>
  <si>
    <t>tramvaj</t>
  </si>
  <si>
    <t>roční proběh</t>
  </si>
  <si>
    <t>km/rok</t>
  </si>
  <si>
    <t>roční dopravní výkon</t>
  </si>
  <si>
    <t>mil. km/rok</t>
  </si>
  <si>
    <t>měrná spotřeba energie</t>
  </si>
  <si>
    <t>kWh/sed km</t>
  </si>
  <si>
    <t>mil. sed km/rok</t>
  </si>
  <si>
    <t>gradient spotřeby energie</t>
  </si>
  <si>
    <t>roční spotřeba energie původní</t>
  </si>
  <si>
    <t>kWh/rok</t>
  </si>
  <si>
    <t>roční spotřeba energie nová</t>
  </si>
  <si>
    <t>měrná dotační náročnost nových úspor energie</t>
  </si>
  <si>
    <t>poměrná dotace</t>
  </si>
  <si>
    <t>dotace</t>
  </si>
  <si>
    <t>podíl na celkové dotaci</t>
  </si>
  <si>
    <t>Kč/kWh/rok</t>
  </si>
  <si>
    <t>měrná emisivita energie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</si>
  <si>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/kWh</t>
    </r>
  </si>
  <si>
    <t>roční produkce emisí původní</t>
  </si>
  <si>
    <t>poměr nové a původní spotřeby energie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</si>
  <si>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/rok</t>
    </r>
  </si>
  <si>
    <t>roční produkce emisí nová</t>
  </si>
  <si>
    <t>roční úspora emisí</t>
  </si>
  <si>
    <t>roční úspora energie</t>
  </si>
  <si>
    <r>
      <t>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/rok</t>
    </r>
  </si>
  <si>
    <t>měrná emisivita úspor energie</t>
  </si>
  <si>
    <t>CNG</t>
  </si>
  <si>
    <t>podíl automobilů na původní přepravě</t>
  </si>
  <si>
    <t>roční přepravní nabídka MHD</t>
  </si>
  <si>
    <t>původní struktura přepravní nabídky MHD</t>
  </si>
  <si>
    <t>k diskuzi</t>
  </si>
  <si>
    <t>elektřina 2P</t>
  </si>
  <si>
    <t>výpočet</t>
  </si>
  <si>
    <t>vstup jednotný</t>
  </si>
  <si>
    <t>vstup specifický</t>
  </si>
  <si>
    <t>město</t>
  </si>
  <si>
    <t>výpočet úspor energie a emisí</t>
  </si>
  <si>
    <t>kontrola</t>
  </si>
  <si>
    <t>neadresný příklad smyšleného města</t>
  </si>
  <si>
    <t>počet vozidel</t>
  </si>
  <si>
    <t>vstup žadatel</t>
  </si>
  <si>
    <t>výsledné hodnoty</t>
  </si>
  <si>
    <t>Datum a podpis zástupce žadatele:</t>
  </si>
  <si>
    <t>referenční cena vozidla</t>
  </si>
  <si>
    <t>referenční průměrný roční proběh vozidla
v ČR</t>
  </si>
  <si>
    <t>—</t>
  </si>
  <si>
    <t>―</t>
  </si>
  <si>
    <t>Výsledné hodnoty</t>
  </si>
  <si>
    <r>
      <t>kg CO</t>
    </r>
    <r>
      <rPr>
        <vertAlign val="subscript"/>
        <sz val="10"/>
        <color theme="1"/>
        <rFont val="Segoe UI"/>
        <family val="2"/>
        <charset val="238"/>
      </rPr>
      <t>2</t>
    </r>
    <r>
      <rPr>
        <sz val="10"/>
        <color theme="1"/>
        <rFont val="Segoe UI"/>
        <family val="2"/>
        <charset val="238"/>
      </rPr>
      <t>/rok</t>
    </r>
  </si>
  <si>
    <r>
      <t>kg CO</t>
    </r>
    <r>
      <rPr>
        <vertAlign val="subscript"/>
        <sz val="10"/>
        <color theme="1"/>
        <rFont val="Segoe UI"/>
        <family val="2"/>
        <charset val="238"/>
      </rPr>
      <t>2</t>
    </r>
    <r>
      <rPr>
        <sz val="10"/>
        <color theme="1"/>
        <rFont val="Segoe UI"/>
        <family val="2"/>
        <charset val="238"/>
      </rPr>
      <t>/kWh</t>
    </r>
  </si>
  <si>
    <t>→→→</t>
  </si>
  <si>
    <t>vozidel pro jednotlivé relevantní typy vozidel dle délky.</t>
  </si>
  <si>
    <r>
      <rPr>
        <b/>
        <sz val="10"/>
        <color theme="1"/>
        <rFont val="Segoe UI"/>
        <family val="2"/>
        <charset val="238"/>
      </rPr>
      <t>Legenda:</t>
    </r>
    <r>
      <rPr>
        <sz val="10"/>
        <color theme="1"/>
        <rFont val="Segoe UI"/>
        <family val="2"/>
        <charset val="238"/>
      </rPr>
      <t xml:space="preserve">  vstup jednotný</t>
    </r>
  </si>
  <si>
    <t>Tyto buňky jsou předvyplněny, žadatelé je nevyplňují.</t>
  </si>
  <si>
    <t xml:space="preserve">V těchto buňkách prosím vyplňte počty nahrazovaných </t>
  </si>
  <si>
    <t>poř. č.</t>
  </si>
  <si>
    <t>datum uvedení vozidla do provozu</t>
  </si>
  <si>
    <t>VIN kód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</si>
  <si>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</si>
  <si>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</si>
  <si>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</si>
  <si>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</si>
  <si>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</si>
  <si>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</si>
  <si>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</si>
  <si>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</si>
  <si>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</si>
  <si>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</si>
  <si>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</si>
  <si>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</si>
  <si>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</si>
  <si>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</si>
  <si>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</si>
  <si>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</si>
  <si>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</si>
  <si>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</si>
  <si>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</si>
  <si>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</si>
  <si>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</si>
  <si>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</si>
  <si>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</si>
  <si>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</si>
  <si>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</si>
  <si>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</si>
  <si>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</si>
  <si>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</si>
  <si>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</si>
  <si>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</si>
  <si>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název vozidla</t>
  </si>
  <si>
    <t>palivo</t>
  </si>
  <si>
    <r>
      <t xml:space="preserve">způsob vyřazení </t>
    </r>
    <r>
      <rPr>
        <i/>
        <sz val="10"/>
        <color theme="1"/>
        <rFont val="Segoe UI"/>
        <family val="2"/>
        <charset val="238"/>
      </rPr>
      <t>(</t>
    </r>
    <r>
      <rPr>
        <i/>
        <sz val="11"/>
        <color theme="1"/>
        <rFont val="Calibri"/>
        <family val="2"/>
        <charset val="238"/>
        <scheme val="minor"/>
      </rPr>
      <t>vyjmutí z registru, likvidace, záloha)</t>
    </r>
  </si>
  <si>
    <t>nájezd (km)</t>
  </si>
  <si>
    <t>Kč</t>
  </si>
  <si>
    <r>
      <t>Výpočet výše dotace, úspor energie a emisí CO</t>
    </r>
    <r>
      <rPr>
        <b/>
        <vertAlign val="subscript"/>
        <sz val="18"/>
        <color theme="1"/>
        <rFont val="Segoe UI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</si>
</sst>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13" x14ac:knownFonts="1">
    <font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b/>
      <sz val="18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vertAlign val="subscript"/>
      <sz val="10"/>
      <color theme="1"/>
      <name val="Segoe U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vertAlign val="subscript"/>
      <sz val="18"/>
      <color theme="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24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0" xfId="0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5" fontId="0" fillId="2" borderId="26" xfId="0" applyNumberFormat="1" applyFill="1" applyBorder="1" applyAlignment="1">
      <alignment horizontal="center"/>
    </xf>
    <xf numFmtId="165" fontId="0" fillId="2" borderId="28" xfId="0" applyNumberFormat="1" applyFill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2" borderId="30" xfId="0" applyNumberFormat="1" applyFill="1" applyBorder="1" applyAlignment="1">
      <alignment horizontal="center"/>
    </xf>
    <xf numFmtId="165" fontId="0" fillId="2" borderId="31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5" fontId="0" fillId="2" borderId="37" xfId="0" applyNumberForma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9" xfId="0" applyBorder="1" applyAlignment="1">
      <alignment horizontal="center"/>
    </xf>
    <xf numFmtId="3" fontId="0" fillId="0" borderId="40" xfId="0" applyNumberFormat="1" applyBorder="1" applyAlignment="1">
      <alignment horizontal="center"/>
    </xf>
    <xf numFmtId="165" fontId="0" fillId="2" borderId="40" xfId="0" applyNumberFormat="1" applyFill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165" fontId="0" fillId="2" borderId="42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5" fontId="0" fillId="2" borderId="27" xfId="0" applyNumberFormat="1" applyFill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3" fontId="0" fillId="2" borderId="17" xfId="0" applyNumberFormat="1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2" borderId="22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65" fontId="0" fillId="2" borderId="45" xfId="0" applyNumberFormat="1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0" fillId="2" borderId="26" xfId="0" applyFill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0" xfId="0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3" fontId="0" fillId="2" borderId="26" xfId="0" applyNumberFormat="1" applyFill="1" applyBorder="1" applyAlignment="1">
      <alignment horizontal="center"/>
    </xf>
    <xf numFmtId="3" fontId="0" fillId="2" borderId="31" xfId="0" applyNumberFormat="1" applyFill="1" applyBorder="1" applyAlignment="1">
      <alignment horizontal="center"/>
    </xf>
    <xf numFmtId="3" fontId="0" fillId="2" borderId="27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6" xfId="0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2" fillId="0" borderId="0" xfId="0" applyFont="1"/>
    <xf numFmtId="3" fontId="0" fillId="3" borderId="5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0" borderId="46" xfId="0" applyBorder="1" applyAlignment="1">
      <alignment horizontal="left"/>
    </xf>
    <xf numFmtId="0" fontId="2" fillId="0" borderId="47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3" fontId="4" fillId="0" borderId="4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6" fillId="0" borderId="41" xfId="0" applyFont="1" applyBorder="1"/>
    <xf numFmtId="0" fontId="6" fillId="0" borderId="1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53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3" fontId="0" fillId="3" borderId="6" xfId="0" applyNumberFormat="1" applyFill="1" applyBorder="1" applyAlignment="1">
      <alignment horizontal="center"/>
    </xf>
    <xf numFmtId="0" fontId="4" fillId="3" borderId="46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" fontId="4" fillId="5" borderId="23" xfId="0" applyNumberFormat="1" applyFont="1" applyFill="1" applyBorder="1" applyAlignment="1" applyProtection="1">
      <alignment horizontal="center"/>
      <protection locked="0"/>
    </xf>
    <xf numFmtId="3" fontId="4" fillId="5" borderId="24" xfId="0" applyNumberFormat="1" applyFont="1" applyFill="1" applyBorder="1" applyAlignment="1" applyProtection="1">
      <alignment horizontal="center"/>
      <protection locked="0"/>
    </xf>
    <xf numFmtId="3" fontId="4" fillId="5" borderId="25" xfId="0" applyNumberFormat="1" applyFont="1" applyFill="1" applyBorder="1" applyAlignment="1" applyProtection="1">
      <alignment horizontal="center"/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24" xfId="0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 applyProtection="1">
      <alignment horizontal="center"/>
      <protection locked="0"/>
    </xf>
    <xf numFmtId="49" fontId="4" fillId="5" borderId="24" xfId="0" applyNumberFormat="1" applyFont="1" applyFill="1" applyBorder="1" applyAlignment="1" applyProtection="1">
      <alignment horizontal="center"/>
      <protection locked="0"/>
    </xf>
    <xf numFmtId="3" fontId="4" fillId="6" borderId="40" xfId="0" applyNumberFormat="1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3" fontId="4" fillId="6" borderId="39" xfId="0" applyNumberFormat="1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3" fontId="6" fillId="6" borderId="41" xfId="0" applyNumberFormat="1" applyFont="1" applyFill="1" applyBorder="1" applyAlignment="1">
      <alignment horizontal="center"/>
    </xf>
    <xf numFmtId="3" fontId="6" fillId="6" borderId="22" xfId="0" applyNumberFormat="1" applyFont="1" applyFill="1" applyBorder="1" applyAlignment="1">
      <alignment horizontal="center"/>
    </xf>
    <xf numFmtId="165" fontId="4" fillId="6" borderId="40" xfId="0" applyNumberFormat="1" applyFont="1" applyFill="1" applyBorder="1" applyAlignment="1">
      <alignment horizontal="center"/>
    </xf>
    <xf numFmtId="165" fontId="4" fillId="6" borderId="21" xfId="0" applyNumberFormat="1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3" fontId="4" fillId="4" borderId="52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BD2E-3E3C-45C9-9130-C4A8B250CDAD}">
  <sheetPr>
    <pageSetUpPr fitToPage="1"/>
  </sheetPr>
  <dimension ref="B2:AX55"/>
  <sheetViews>
    <sheetView tabSelected="1" zoomScaleNormal="100" workbookViewId="0"/>
  </sheetViews>
  <sheetFormatPr defaultColWidth="8.85546875" defaultRowHeight="14.25" x14ac:dyDescent="0.25"/>
  <cols>
    <col min="1" max="1" width="6" style="154" customWidth="1"/>
    <col min="2" max="2" width="22.140625" style="154" customWidth="1"/>
    <col min="3" max="3" width="10.140625" style="155" bestFit="1" customWidth="1"/>
    <col min="4" max="4" width="8.140625" style="155" bestFit="1" customWidth="1"/>
    <col min="5" max="5" width="10.5703125" style="155" bestFit="1" customWidth="1"/>
    <col min="6" max="6" width="5.28515625" style="155" bestFit="1" customWidth="1"/>
    <col min="7" max="7" width="10.28515625" style="155" customWidth="1"/>
    <col min="8" max="8" width="6.85546875" style="155" bestFit="1" customWidth="1"/>
    <col min="9" max="9" width="14.28515625" style="155" customWidth="1"/>
    <col min="10" max="10" width="9.7109375" style="155" customWidth="1"/>
    <col min="11" max="11" width="13.5703125" style="155" customWidth="1"/>
    <col min="12" max="12" width="9" style="155" customWidth="1"/>
    <col min="13" max="13" width="10.7109375" style="155" customWidth="1"/>
    <col min="14" max="21" width="11.7109375" style="155" customWidth="1"/>
    <col min="22" max="22" width="25.42578125" style="155" customWidth="1"/>
    <col min="23" max="31" width="10.28515625" style="155" customWidth="1"/>
    <col min="32" max="34" width="11.140625" style="155" customWidth="1"/>
    <col min="35" max="35" width="12" style="155" customWidth="1"/>
    <col min="36" max="50" width="8.85546875" style="155"/>
    <col min="51" max="16384" width="8.85546875" style="154"/>
  </cols>
  <sheetData>
    <row r="2" spans="2:35" ht="26.25" x14ac:dyDescent="0.45">
      <c r="B2" s="193" t="s">
        <v>124</v>
      </c>
    </row>
    <row r="4" spans="2:35" x14ac:dyDescent="0.25">
      <c r="B4" s="154" t="s">
        <v>83</v>
      </c>
      <c r="C4" s="157"/>
      <c r="D4" s="155" t="s">
        <v>81</v>
      </c>
      <c r="E4" s="158" t="s">
        <v>84</v>
      </c>
      <c r="F4" s="154"/>
      <c r="G4" s="154"/>
    </row>
    <row r="5" spans="2:35" x14ac:dyDescent="0.25">
      <c r="B5" s="159" t="s">
        <v>71</v>
      </c>
      <c r="C5" s="160"/>
      <c r="D5" s="155" t="s">
        <v>81</v>
      </c>
      <c r="E5" s="158" t="s">
        <v>85</v>
      </c>
    </row>
    <row r="6" spans="2:35" x14ac:dyDescent="0.25">
      <c r="B6" s="159" t="s">
        <v>72</v>
      </c>
      <c r="C6" s="161"/>
      <c r="E6" s="158" t="s">
        <v>82</v>
      </c>
    </row>
    <row r="7" spans="2:35" s="155" customFormat="1" x14ac:dyDescent="0.25">
      <c r="B7" s="154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</row>
    <row r="8" spans="2:35" ht="15" thickBot="1" x14ac:dyDescent="0.3"/>
    <row r="9" spans="2:35" s="163" customFormat="1" ht="57.75" thickBot="1" x14ac:dyDescent="0.3">
      <c r="B9" s="196" t="s">
        <v>3</v>
      </c>
      <c r="C9" s="197" t="s">
        <v>12</v>
      </c>
      <c r="D9" s="197" t="s">
        <v>4</v>
      </c>
      <c r="E9" s="197" t="s">
        <v>6</v>
      </c>
      <c r="F9" s="197" t="s">
        <v>5</v>
      </c>
      <c r="G9" s="197" t="s">
        <v>74</v>
      </c>
      <c r="H9" s="197" t="s">
        <v>70</v>
      </c>
      <c r="I9" s="198" t="s">
        <v>75</v>
      </c>
    </row>
    <row r="10" spans="2:35" ht="15" thickBot="1" x14ac:dyDescent="0.3">
      <c r="B10" s="164"/>
      <c r="C10" s="165"/>
      <c r="D10" s="165"/>
      <c r="E10" s="165"/>
      <c r="F10" s="165" t="s">
        <v>7</v>
      </c>
      <c r="G10" s="165" t="s">
        <v>23</v>
      </c>
      <c r="H10" s="165">
        <v>1</v>
      </c>
      <c r="I10" s="166" t="s">
        <v>32</v>
      </c>
    </row>
    <row r="11" spans="2:35" x14ac:dyDescent="0.25">
      <c r="B11" s="230" t="s">
        <v>2</v>
      </c>
      <c r="C11" s="236" t="s">
        <v>13</v>
      </c>
      <c r="D11" s="224" t="s">
        <v>16</v>
      </c>
      <c r="E11" s="224" t="s">
        <v>17</v>
      </c>
      <c r="F11" s="167">
        <v>9</v>
      </c>
      <c r="G11" s="168" t="s">
        <v>76</v>
      </c>
      <c r="H11" s="203"/>
      <c r="I11" s="233">
        <v>60000</v>
      </c>
    </row>
    <row r="12" spans="2:35" x14ac:dyDescent="0.25">
      <c r="B12" s="231"/>
      <c r="C12" s="234"/>
      <c r="D12" s="225"/>
      <c r="E12" s="225"/>
      <c r="F12" s="169">
        <v>12</v>
      </c>
      <c r="G12" s="170" t="s">
        <v>77</v>
      </c>
      <c r="H12" s="204"/>
      <c r="I12" s="234"/>
    </row>
    <row r="13" spans="2:35" x14ac:dyDescent="0.25">
      <c r="B13" s="231"/>
      <c r="C13" s="234"/>
      <c r="D13" s="225"/>
      <c r="E13" s="225"/>
      <c r="F13" s="169">
        <v>15</v>
      </c>
      <c r="G13" s="170" t="s">
        <v>77</v>
      </c>
      <c r="H13" s="204"/>
      <c r="I13" s="234"/>
    </row>
    <row r="14" spans="2:35" ht="15" thickBot="1" x14ac:dyDescent="0.3">
      <c r="B14" s="231"/>
      <c r="C14" s="234"/>
      <c r="D14" s="225"/>
      <c r="E14" s="226"/>
      <c r="F14" s="171">
        <v>18</v>
      </c>
      <c r="G14" s="172" t="s">
        <v>77</v>
      </c>
      <c r="H14" s="205"/>
      <c r="I14" s="234"/>
    </row>
    <row r="15" spans="2:35" x14ac:dyDescent="0.25">
      <c r="B15" s="231"/>
      <c r="C15" s="234"/>
      <c r="D15" s="225"/>
      <c r="E15" s="224" t="s">
        <v>57</v>
      </c>
      <c r="F15" s="167">
        <v>9</v>
      </c>
      <c r="G15" s="168" t="s">
        <v>77</v>
      </c>
      <c r="H15" s="203"/>
      <c r="I15" s="234"/>
    </row>
    <row r="16" spans="2:35" x14ac:dyDescent="0.25">
      <c r="B16" s="231"/>
      <c r="C16" s="234"/>
      <c r="D16" s="225"/>
      <c r="E16" s="225"/>
      <c r="F16" s="169">
        <v>12</v>
      </c>
      <c r="G16" s="170" t="s">
        <v>77</v>
      </c>
      <c r="H16" s="204"/>
      <c r="I16" s="234"/>
    </row>
    <row r="17" spans="2:13" x14ac:dyDescent="0.25">
      <c r="B17" s="231"/>
      <c r="C17" s="234"/>
      <c r="D17" s="225"/>
      <c r="E17" s="225"/>
      <c r="F17" s="169">
        <v>15</v>
      </c>
      <c r="G17" s="170" t="s">
        <v>77</v>
      </c>
      <c r="H17" s="204"/>
      <c r="I17" s="234"/>
    </row>
    <row r="18" spans="2:13" ht="15" thickBot="1" x14ac:dyDescent="0.3">
      <c r="B18" s="231"/>
      <c r="C18" s="235"/>
      <c r="D18" s="226"/>
      <c r="E18" s="226"/>
      <c r="F18" s="171">
        <v>18</v>
      </c>
      <c r="G18" s="172" t="s">
        <v>77</v>
      </c>
      <c r="H18" s="205"/>
      <c r="I18" s="234"/>
    </row>
    <row r="19" spans="2:13" ht="15" thickBot="1" x14ac:dyDescent="0.3">
      <c r="B19" s="232"/>
      <c r="C19" s="173" t="s">
        <v>18</v>
      </c>
      <c r="D19" s="173"/>
      <c r="E19" s="173"/>
      <c r="F19" s="173"/>
      <c r="G19" s="173"/>
      <c r="H19" s="174">
        <f>H11+H12+H13+H14+H15+H16+H17+H18</f>
        <v>0</v>
      </c>
      <c r="I19" s="235"/>
    </row>
    <row r="20" spans="2:13" x14ac:dyDescent="0.25">
      <c r="B20" s="230" t="s">
        <v>24</v>
      </c>
      <c r="C20" s="236" t="s">
        <v>25</v>
      </c>
      <c r="D20" s="224" t="s">
        <v>16</v>
      </c>
      <c r="E20" s="224" t="s">
        <v>26</v>
      </c>
      <c r="F20" s="167">
        <v>9</v>
      </c>
      <c r="G20" s="167">
        <v>13</v>
      </c>
      <c r="H20" s="206"/>
      <c r="I20" s="233">
        <v>60000</v>
      </c>
      <c r="J20" s="175"/>
      <c r="K20" s="175"/>
      <c r="L20" s="175"/>
      <c r="M20" s="162"/>
    </row>
    <row r="21" spans="2:13" x14ac:dyDescent="0.25">
      <c r="B21" s="231"/>
      <c r="C21" s="234"/>
      <c r="D21" s="225"/>
      <c r="E21" s="225"/>
      <c r="F21" s="169">
        <v>12</v>
      </c>
      <c r="G21" s="169">
        <v>16</v>
      </c>
      <c r="H21" s="207"/>
      <c r="I21" s="234"/>
      <c r="J21" s="175"/>
      <c r="K21" s="175"/>
      <c r="L21" s="175"/>
      <c r="M21" s="162"/>
    </row>
    <row r="22" spans="2:13" x14ac:dyDescent="0.25">
      <c r="B22" s="231"/>
      <c r="C22" s="234"/>
      <c r="D22" s="225"/>
      <c r="E22" s="225"/>
      <c r="F22" s="169">
        <v>15</v>
      </c>
      <c r="G22" s="169">
        <v>19</v>
      </c>
      <c r="H22" s="207"/>
      <c r="I22" s="234"/>
      <c r="J22" s="175"/>
      <c r="K22" s="175"/>
      <c r="L22" s="175"/>
      <c r="M22" s="162"/>
    </row>
    <row r="23" spans="2:13" ht="15" thickBot="1" x14ac:dyDescent="0.3">
      <c r="B23" s="231"/>
      <c r="C23" s="234"/>
      <c r="D23" s="225"/>
      <c r="E23" s="226"/>
      <c r="F23" s="171">
        <v>18</v>
      </c>
      <c r="G23" s="171">
        <v>22</v>
      </c>
      <c r="H23" s="208"/>
      <c r="I23" s="234"/>
      <c r="J23" s="175"/>
      <c r="K23" s="175"/>
      <c r="L23" s="175"/>
      <c r="M23" s="162"/>
    </row>
    <row r="24" spans="2:13" x14ac:dyDescent="0.25">
      <c r="B24" s="231"/>
      <c r="C24" s="234"/>
      <c r="D24" s="225"/>
      <c r="E24" s="224" t="s">
        <v>62</v>
      </c>
      <c r="F24" s="167">
        <v>9</v>
      </c>
      <c r="G24" s="167">
        <v>15</v>
      </c>
      <c r="H24" s="206"/>
      <c r="I24" s="234"/>
      <c r="J24" s="175"/>
      <c r="K24" s="175"/>
      <c r="L24" s="175"/>
      <c r="M24" s="162"/>
    </row>
    <row r="25" spans="2:13" x14ac:dyDescent="0.25">
      <c r="B25" s="231"/>
      <c r="C25" s="234"/>
      <c r="D25" s="225"/>
      <c r="E25" s="225"/>
      <c r="F25" s="169">
        <v>12</v>
      </c>
      <c r="G25" s="169">
        <v>18</v>
      </c>
      <c r="H25" s="207"/>
      <c r="I25" s="234"/>
      <c r="J25" s="175"/>
      <c r="K25" s="175"/>
      <c r="L25" s="175"/>
      <c r="M25" s="162"/>
    </row>
    <row r="26" spans="2:13" x14ac:dyDescent="0.25">
      <c r="B26" s="231"/>
      <c r="C26" s="234"/>
      <c r="D26" s="225"/>
      <c r="E26" s="225"/>
      <c r="F26" s="169">
        <v>15</v>
      </c>
      <c r="G26" s="169">
        <v>21</v>
      </c>
      <c r="H26" s="207"/>
      <c r="I26" s="234"/>
      <c r="J26" s="175"/>
      <c r="K26" s="175"/>
      <c r="L26" s="175"/>
      <c r="M26" s="162"/>
    </row>
    <row r="27" spans="2:13" ht="15" thickBot="1" x14ac:dyDescent="0.3">
      <c r="B27" s="231"/>
      <c r="C27" s="234"/>
      <c r="D27" s="225"/>
      <c r="E27" s="226"/>
      <c r="F27" s="171">
        <v>18</v>
      </c>
      <c r="G27" s="171">
        <v>24</v>
      </c>
      <c r="H27" s="208"/>
      <c r="I27" s="234"/>
      <c r="J27" s="175"/>
      <c r="K27" s="175"/>
      <c r="L27" s="175"/>
      <c r="M27" s="162"/>
    </row>
    <row r="28" spans="2:13" x14ac:dyDescent="0.25">
      <c r="B28" s="231"/>
      <c r="C28" s="234"/>
      <c r="D28" s="225"/>
      <c r="E28" s="224" t="s">
        <v>27</v>
      </c>
      <c r="F28" s="167">
        <v>9</v>
      </c>
      <c r="G28" s="167">
        <v>15</v>
      </c>
      <c r="H28" s="206"/>
      <c r="I28" s="234"/>
      <c r="J28" s="175"/>
      <c r="K28" s="175"/>
      <c r="L28" s="175"/>
      <c r="M28" s="162"/>
    </row>
    <row r="29" spans="2:13" x14ac:dyDescent="0.25">
      <c r="B29" s="231"/>
      <c r="C29" s="234"/>
      <c r="D29" s="225"/>
      <c r="E29" s="225"/>
      <c r="F29" s="169">
        <v>12</v>
      </c>
      <c r="G29" s="169">
        <v>18</v>
      </c>
      <c r="H29" s="207"/>
      <c r="I29" s="234"/>
      <c r="J29" s="175"/>
      <c r="K29" s="175"/>
      <c r="L29" s="175"/>
      <c r="M29" s="162"/>
    </row>
    <row r="30" spans="2:13" x14ac:dyDescent="0.25">
      <c r="B30" s="231"/>
      <c r="C30" s="234"/>
      <c r="D30" s="225"/>
      <c r="E30" s="225"/>
      <c r="F30" s="169">
        <v>15</v>
      </c>
      <c r="G30" s="169">
        <v>21</v>
      </c>
      <c r="H30" s="207"/>
      <c r="I30" s="234"/>
      <c r="J30" s="175"/>
      <c r="K30" s="175"/>
      <c r="L30" s="175"/>
      <c r="M30" s="162"/>
    </row>
    <row r="31" spans="2:13" ht="15" thickBot="1" x14ac:dyDescent="0.3">
      <c r="B31" s="231"/>
      <c r="C31" s="234"/>
      <c r="D31" s="226"/>
      <c r="E31" s="226"/>
      <c r="F31" s="171">
        <v>18</v>
      </c>
      <c r="G31" s="171">
        <v>24</v>
      </c>
      <c r="H31" s="208"/>
      <c r="I31" s="234"/>
      <c r="J31" s="175"/>
      <c r="K31" s="175"/>
      <c r="L31" s="175"/>
      <c r="M31" s="162"/>
    </row>
    <row r="32" spans="2:13" x14ac:dyDescent="0.25">
      <c r="B32" s="231"/>
      <c r="C32" s="234"/>
      <c r="D32" s="224" t="s">
        <v>28</v>
      </c>
      <c r="E32" s="224" t="s">
        <v>26</v>
      </c>
      <c r="F32" s="167">
        <v>12</v>
      </c>
      <c r="G32" s="167">
        <v>16</v>
      </c>
      <c r="H32" s="206"/>
      <c r="I32" s="234"/>
      <c r="J32" s="175"/>
      <c r="K32" s="175"/>
      <c r="L32" s="175"/>
      <c r="M32" s="162"/>
    </row>
    <row r="33" spans="2:13" x14ac:dyDescent="0.25">
      <c r="B33" s="231"/>
      <c r="C33" s="234"/>
      <c r="D33" s="225"/>
      <c r="E33" s="225"/>
      <c r="F33" s="169">
        <v>15</v>
      </c>
      <c r="G33" s="169">
        <v>19</v>
      </c>
      <c r="H33" s="207"/>
      <c r="I33" s="234"/>
      <c r="J33" s="175"/>
      <c r="K33" s="175"/>
      <c r="L33" s="175"/>
      <c r="M33" s="162"/>
    </row>
    <row r="34" spans="2:13" ht="15" thickBot="1" x14ac:dyDescent="0.3">
      <c r="B34" s="231"/>
      <c r="C34" s="234"/>
      <c r="D34" s="226"/>
      <c r="E34" s="225"/>
      <c r="F34" s="171">
        <v>18</v>
      </c>
      <c r="G34" s="171">
        <v>22</v>
      </c>
      <c r="H34" s="208"/>
      <c r="I34" s="234"/>
      <c r="J34" s="175"/>
      <c r="K34" s="175"/>
      <c r="L34" s="175"/>
      <c r="M34" s="162"/>
    </row>
    <row r="35" spans="2:13" x14ac:dyDescent="0.25">
      <c r="B35" s="231"/>
      <c r="C35" s="234"/>
      <c r="D35" s="224" t="s">
        <v>29</v>
      </c>
      <c r="E35" s="225"/>
      <c r="F35" s="167">
        <v>12</v>
      </c>
      <c r="G35" s="167">
        <v>14</v>
      </c>
      <c r="H35" s="206"/>
      <c r="I35" s="234"/>
      <c r="J35" s="175"/>
      <c r="K35" s="175"/>
      <c r="L35" s="175"/>
      <c r="M35" s="162"/>
    </row>
    <row r="36" spans="2:13" x14ac:dyDescent="0.25">
      <c r="B36" s="231"/>
      <c r="C36" s="234"/>
      <c r="D36" s="225"/>
      <c r="E36" s="225"/>
      <c r="F36" s="169">
        <v>15</v>
      </c>
      <c r="G36" s="169">
        <v>17</v>
      </c>
      <c r="H36" s="207"/>
      <c r="I36" s="234"/>
      <c r="J36" s="175"/>
      <c r="K36" s="175"/>
      <c r="L36" s="175"/>
      <c r="M36" s="162"/>
    </row>
    <row r="37" spans="2:13" ht="15" thickBot="1" x14ac:dyDescent="0.3">
      <c r="B37" s="231"/>
      <c r="C37" s="234"/>
      <c r="D37" s="226"/>
      <c r="E37" s="225"/>
      <c r="F37" s="171">
        <v>18</v>
      </c>
      <c r="G37" s="171">
        <v>20</v>
      </c>
      <c r="H37" s="208"/>
      <c r="I37" s="235"/>
      <c r="J37" s="175"/>
      <c r="K37" s="175"/>
      <c r="L37" s="175"/>
      <c r="M37" s="162"/>
    </row>
    <row r="38" spans="2:13" x14ac:dyDescent="0.25">
      <c r="B38" s="231"/>
      <c r="C38" s="234"/>
      <c r="D38" s="224" t="s">
        <v>30</v>
      </c>
      <c r="E38" s="225"/>
      <c r="F38" s="167">
        <v>15</v>
      </c>
      <c r="G38" s="167">
        <v>35</v>
      </c>
      <c r="H38" s="206"/>
      <c r="I38" s="233">
        <v>65000</v>
      </c>
      <c r="J38" s="175"/>
      <c r="K38" s="175"/>
      <c r="L38" s="175"/>
      <c r="M38" s="162"/>
    </row>
    <row r="39" spans="2:13" x14ac:dyDescent="0.25">
      <c r="B39" s="231"/>
      <c r="C39" s="234"/>
      <c r="D39" s="225"/>
      <c r="E39" s="225"/>
      <c r="F39" s="169">
        <v>20</v>
      </c>
      <c r="G39" s="169">
        <v>60</v>
      </c>
      <c r="H39" s="207"/>
      <c r="I39" s="234"/>
      <c r="J39" s="175"/>
      <c r="K39" s="175"/>
      <c r="L39" s="175"/>
      <c r="M39" s="162"/>
    </row>
    <row r="40" spans="2:13" ht="15" thickBot="1" x14ac:dyDescent="0.3">
      <c r="B40" s="231"/>
      <c r="C40" s="235"/>
      <c r="D40" s="226"/>
      <c r="E40" s="226"/>
      <c r="F40" s="171">
        <v>30</v>
      </c>
      <c r="G40" s="171">
        <v>80</v>
      </c>
      <c r="H40" s="208"/>
      <c r="I40" s="235"/>
      <c r="J40" s="175"/>
      <c r="K40" s="175"/>
      <c r="L40" s="175"/>
      <c r="M40" s="162"/>
    </row>
    <row r="41" spans="2:13" ht="15" thickBot="1" x14ac:dyDescent="0.3">
      <c r="B41" s="232"/>
      <c r="C41" s="173" t="s">
        <v>18</v>
      </c>
      <c r="D41" s="173"/>
      <c r="E41" s="173"/>
      <c r="F41" s="173"/>
      <c r="G41" s="173"/>
      <c r="H41" s="174">
        <f>SUM(H20:H40)</f>
        <v>0</v>
      </c>
      <c r="J41" s="175"/>
      <c r="K41" s="175"/>
      <c r="L41" s="175"/>
      <c r="M41" s="162"/>
    </row>
    <row r="42" spans="2:13" x14ac:dyDescent="0.25">
      <c r="B42" s="194" t="str">
        <f>IF(H19&lt;H41,"Podmínka náhrady není splněna, vyřaďte z provozu stejný počet vozidel jako pořizujete!","Podmínka náhrady vozidel je splněna.")</f>
        <v>Podmínka náhrady vozidel je splněna.</v>
      </c>
      <c r="H42" s="175"/>
      <c r="J42" s="175"/>
      <c r="K42" s="175"/>
      <c r="L42" s="175"/>
      <c r="M42" s="162"/>
    </row>
    <row r="43" spans="2:13" x14ac:dyDescent="0.25">
      <c r="B43" s="158"/>
      <c r="H43" s="175"/>
      <c r="J43" s="175"/>
      <c r="K43" s="175"/>
      <c r="L43" s="175"/>
      <c r="M43" s="162"/>
    </row>
    <row r="45" spans="2:13" ht="15" thickBot="1" x14ac:dyDescent="0.3">
      <c r="B45" s="156" t="s">
        <v>78</v>
      </c>
    </row>
    <row r="46" spans="2:13" ht="15" x14ac:dyDescent="0.25">
      <c r="B46" s="176" t="s">
        <v>54</v>
      </c>
      <c r="C46" s="177"/>
      <c r="D46" s="178"/>
      <c r="E46" s="227" t="s">
        <v>40</v>
      </c>
      <c r="F46" s="228"/>
      <c r="G46" s="229"/>
      <c r="H46" s="212" t="e">
        <f>'mezivýpočty Vertikální'!AH29</f>
        <v>#DIV/0!</v>
      </c>
      <c r="I46" s="213"/>
    </row>
    <row r="47" spans="2:13" ht="15" x14ac:dyDescent="0.25">
      <c r="B47" s="179" t="s">
        <v>42</v>
      </c>
      <c r="C47" s="180"/>
      <c r="D47" s="181"/>
      <c r="E47" s="214" t="s">
        <v>46</v>
      </c>
      <c r="F47" s="215"/>
      <c r="G47" s="216"/>
      <c r="H47" s="210" t="e">
        <f>'mezivýpočty Vertikální'!AH30</f>
        <v>#DIV/0!</v>
      </c>
      <c r="I47" s="211"/>
    </row>
    <row r="48" spans="2:13" ht="15" x14ac:dyDescent="0.25">
      <c r="B48" s="179" t="s">
        <v>53</v>
      </c>
      <c r="C48" s="180"/>
      <c r="D48" s="181"/>
      <c r="E48" s="214" t="s">
        <v>79</v>
      </c>
      <c r="F48" s="215"/>
      <c r="G48" s="216"/>
      <c r="H48" s="210" t="e">
        <f>'mezivýpočty Vertikální'!AH35</f>
        <v>#DIV/0!</v>
      </c>
      <c r="I48" s="211"/>
    </row>
    <row r="49" spans="2:9" ht="15" x14ac:dyDescent="0.25">
      <c r="B49" s="179" t="s">
        <v>56</v>
      </c>
      <c r="C49" s="180"/>
      <c r="D49" s="181"/>
      <c r="E49" s="214" t="s">
        <v>80</v>
      </c>
      <c r="F49" s="215"/>
      <c r="G49" s="216"/>
      <c r="H49" s="222" t="e">
        <f>'mezivýpočty Vertikální'!AH36</f>
        <v>#DIV/0!</v>
      </c>
      <c r="I49" s="223"/>
    </row>
    <row r="50" spans="2:9" ht="15.75" thickBot="1" x14ac:dyDescent="0.3">
      <c r="B50" s="182" t="s">
        <v>44</v>
      </c>
      <c r="C50" s="183"/>
      <c r="D50" s="183"/>
      <c r="E50" s="217" t="s">
        <v>123</v>
      </c>
      <c r="F50" s="218"/>
      <c r="G50" s="219"/>
      <c r="H50" s="220">
        <f>'mezivýpočty Vertikální'!AH17*1000000</f>
        <v>0</v>
      </c>
      <c r="I50" s="221"/>
    </row>
    <row r="52" spans="2:9" ht="15" thickBot="1" x14ac:dyDescent="0.3"/>
    <row r="53" spans="2:9" x14ac:dyDescent="0.25">
      <c r="B53" s="184" t="s">
        <v>73</v>
      </c>
      <c r="D53" s="185"/>
      <c r="E53" s="186"/>
      <c r="F53" s="186"/>
      <c r="G53" s="186"/>
      <c r="H53" s="186"/>
      <c r="I53" s="187"/>
    </row>
    <row r="54" spans="2:9" x14ac:dyDescent="0.25">
      <c r="D54" s="188"/>
      <c r="I54" s="189"/>
    </row>
    <row r="55" spans="2:9" ht="15" thickBot="1" x14ac:dyDescent="0.3">
      <c r="D55" s="190"/>
      <c r="E55" s="191"/>
      <c r="F55" s="191"/>
      <c r="G55" s="191"/>
      <c r="H55" s="191"/>
      <c r="I55" s="192"/>
    </row>
  </sheetData>
  <sheetProtection algorithmName="SHA-512" hashValue="tKveHM68PUgAUZ+LN99JnfYzD3JYsqN4X4TXUFmRNoP+daocX4dnFjmytxYcAxcCHnqh8Rnw1yvEi5VBCmE6jw==" saltValue="WKRf6pRyl9qtHAfZFLYtVg==" spinCount="100000" sheet="1" objects="1" scenarios="1"/>
  <mergeCells count="28">
    <mergeCell ref="B20:B41"/>
    <mergeCell ref="B11:B19"/>
    <mergeCell ref="D11:D18"/>
    <mergeCell ref="I20:I37"/>
    <mergeCell ref="I38:I40"/>
    <mergeCell ref="I11:I19"/>
    <mergeCell ref="E11:E14"/>
    <mergeCell ref="E15:E18"/>
    <mergeCell ref="C11:C18"/>
    <mergeCell ref="C20:C40"/>
    <mergeCell ref="E32:E40"/>
    <mergeCell ref="E28:E31"/>
    <mergeCell ref="E24:E27"/>
    <mergeCell ref="E20:E23"/>
    <mergeCell ref="D20:D31"/>
    <mergeCell ref="D32:D34"/>
    <mergeCell ref="D35:D37"/>
    <mergeCell ref="D38:D40"/>
    <mergeCell ref="E46:G46"/>
    <mergeCell ref="E47:G47"/>
    <mergeCell ref="E48:G48"/>
    <mergeCell ref="H47:I47"/>
    <mergeCell ref="H46:I46"/>
    <mergeCell ref="E49:G49"/>
    <mergeCell ref="E50:G50"/>
    <mergeCell ref="H50:I50"/>
    <mergeCell ref="H49:I49"/>
    <mergeCell ref="H48:I48"/>
  </mergeCells>
  <conditionalFormatting sqref="B42:B43">
    <cfRule type="cellIs" dxfId="0" priority="1" operator="equal">
      <formula>"Podmínka náhrady není splněna, vyřaďte z provozu stejný počet vozidel jako pořizujete!"</formula>
    </cfRule>
  </conditionalFormatting>
  <pageMargins left="0.7" right="0.7" top="0.78740157499999996" bottom="0.78740157499999996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C8C0-2FA7-4FAC-9091-F4A8DAB5E002}">
  <dimension ref="A1:G31"/>
  <sheetViews>
    <sheetView workbookViewId="0"/>
  </sheetViews>
  <sheetFormatPr defaultRowHeight="15" x14ac:dyDescent="0.25"/>
  <cols>
    <col min="1" max="1" width="6.85546875" style="1" customWidth="1"/>
    <col min="2" max="2" width="27.42578125" customWidth="1"/>
    <col min="3" max="3" width="17" customWidth="1"/>
    <col min="4" max="4" width="15.28515625" customWidth="1"/>
    <col min="5" max="5" width="32.5703125" customWidth="1"/>
    <col min="6" max="6" width="19.140625" customWidth="1"/>
    <col min="7" max="7" width="31.85546875" customWidth="1"/>
  </cols>
  <sheetData>
    <row r="1" spans="1:7" ht="51.75" customHeight="1" thickBot="1" x14ac:dyDescent="0.3">
      <c r="A1" s="199" t="s">
        <v>86</v>
      </c>
      <c r="B1" s="199" t="s">
        <v>119</v>
      </c>
      <c r="C1" s="199" t="s">
        <v>120</v>
      </c>
      <c r="D1" s="199" t="s">
        <v>87</v>
      </c>
      <c r="E1" s="199" t="s">
        <v>88</v>
      </c>
      <c r="F1" s="199" t="s">
        <v>122</v>
      </c>
      <c r="G1" s="199" t="s">
        <v>121</v>
      </c>
    </row>
    <row r="2" spans="1:7" x14ac:dyDescent="0.25">
      <c r="A2" s="200" t="s">
        <v>89</v>
      </c>
      <c r="B2" s="207"/>
      <c r="C2" s="207"/>
      <c r="D2" s="207"/>
      <c r="E2" s="209"/>
      <c r="F2" s="207"/>
      <c r="G2" s="207"/>
    </row>
    <row r="3" spans="1:7" x14ac:dyDescent="0.25">
      <c r="A3" s="201" t="s">
        <v>90</v>
      </c>
      <c r="B3" s="207"/>
      <c r="C3" s="207"/>
      <c r="D3" s="207"/>
      <c r="E3" s="209"/>
      <c r="F3" s="207"/>
      <c r="G3" s="207"/>
    </row>
    <row r="4" spans="1:7" x14ac:dyDescent="0.25">
      <c r="A4" s="201" t="s">
        <v>91</v>
      </c>
      <c r="B4" s="207"/>
      <c r="C4" s="207"/>
      <c r="D4" s="207"/>
      <c r="E4" s="209"/>
      <c r="F4" s="207"/>
      <c r="G4" s="207"/>
    </row>
    <row r="5" spans="1:7" x14ac:dyDescent="0.25">
      <c r="A5" s="201" t="s">
        <v>92</v>
      </c>
      <c r="B5" s="207"/>
      <c r="C5" s="207"/>
      <c r="D5" s="207"/>
      <c r="E5" s="209"/>
      <c r="F5" s="207"/>
      <c r="G5" s="207"/>
    </row>
    <row r="6" spans="1:7" x14ac:dyDescent="0.25">
      <c r="A6" s="201" t="s">
        <v>93</v>
      </c>
      <c r="B6" s="207"/>
      <c r="C6" s="207"/>
      <c r="D6" s="207"/>
      <c r="E6" s="209"/>
      <c r="F6" s="207"/>
      <c r="G6" s="207"/>
    </row>
    <row r="7" spans="1:7" x14ac:dyDescent="0.25">
      <c r="A7" s="201" t="s">
        <v>94</v>
      </c>
      <c r="B7" s="207"/>
      <c r="C7" s="207"/>
      <c r="D7" s="207"/>
      <c r="E7" s="209"/>
      <c r="F7" s="207"/>
      <c r="G7" s="207"/>
    </row>
    <row r="8" spans="1:7" x14ac:dyDescent="0.25">
      <c r="A8" s="201" t="s">
        <v>95</v>
      </c>
      <c r="B8" s="207"/>
      <c r="C8" s="207"/>
      <c r="D8" s="207"/>
      <c r="E8" s="209"/>
      <c r="F8" s="207"/>
      <c r="G8" s="207"/>
    </row>
    <row r="9" spans="1:7" x14ac:dyDescent="0.25">
      <c r="A9" s="201" t="s">
        <v>96</v>
      </c>
      <c r="B9" s="207"/>
      <c r="C9" s="207"/>
      <c r="D9" s="207"/>
      <c r="E9" s="209"/>
      <c r="F9" s="207"/>
      <c r="G9" s="207"/>
    </row>
    <row r="10" spans="1:7" x14ac:dyDescent="0.25">
      <c r="A10" s="201" t="s">
        <v>97</v>
      </c>
      <c r="B10" s="207"/>
      <c r="C10" s="207"/>
      <c r="D10" s="207"/>
      <c r="E10" s="209"/>
      <c r="F10" s="207"/>
      <c r="G10" s="207"/>
    </row>
    <row r="11" spans="1:7" x14ac:dyDescent="0.25">
      <c r="A11" s="201" t="s">
        <v>98</v>
      </c>
      <c r="B11" s="207"/>
      <c r="C11" s="207"/>
      <c r="D11" s="207"/>
      <c r="E11" s="209"/>
      <c r="F11" s="207"/>
      <c r="G11" s="207"/>
    </row>
    <row r="12" spans="1:7" x14ac:dyDescent="0.25">
      <c r="A12" s="201" t="s">
        <v>99</v>
      </c>
      <c r="B12" s="207"/>
      <c r="C12" s="207"/>
      <c r="D12" s="207"/>
      <c r="E12" s="209"/>
      <c r="F12" s="207"/>
      <c r="G12" s="207"/>
    </row>
    <row r="13" spans="1:7" x14ac:dyDescent="0.25">
      <c r="A13" s="201" t="s">
        <v>100</v>
      </c>
      <c r="B13" s="207"/>
      <c r="C13" s="207"/>
      <c r="D13" s="207"/>
      <c r="E13" s="209"/>
      <c r="F13" s="207"/>
      <c r="G13" s="207"/>
    </row>
    <row r="14" spans="1:7" x14ac:dyDescent="0.25">
      <c r="A14" s="201" t="s">
        <v>101</v>
      </c>
      <c r="B14" s="207"/>
      <c r="C14" s="207"/>
      <c r="D14" s="207"/>
      <c r="E14" s="209"/>
      <c r="F14" s="207"/>
      <c r="G14" s="207"/>
    </row>
    <row r="15" spans="1:7" x14ac:dyDescent="0.25">
      <c r="A15" s="201" t="s">
        <v>102</v>
      </c>
      <c r="B15" s="207"/>
      <c r="C15" s="207"/>
      <c r="D15" s="207"/>
      <c r="E15" s="209"/>
      <c r="F15" s="207"/>
      <c r="G15" s="207"/>
    </row>
    <row r="16" spans="1:7" x14ac:dyDescent="0.25">
      <c r="A16" s="201" t="s">
        <v>103</v>
      </c>
      <c r="B16" s="207"/>
      <c r="C16" s="207"/>
      <c r="D16" s="207"/>
      <c r="E16" s="209"/>
      <c r="F16" s="207"/>
      <c r="G16" s="207"/>
    </row>
    <row r="17" spans="1:7" x14ac:dyDescent="0.25">
      <c r="A17" s="201" t="s">
        <v>104</v>
      </c>
      <c r="B17" s="207"/>
      <c r="C17" s="207"/>
      <c r="D17" s="207"/>
      <c r="E17" s="209"/>
      <c r="F17" s="207"/>
      <c r="G17" s="207"/>
    </row>
    <row r="18" spans="1:7" x14ac:dyDescent="0.25">
      <c r="A18" s="201" t="s">
        <v>105</v>
      </c>
      <c r="B18" s="207"/>
      <c r="C18" s="207"/>
      <c r="D18" s="207"/>
      <c r="E18" s="209"/>
      <c r="F18" s="207"/>
      <c r="G18" s="207"/>
    </row>
    <row r="19" spans="1:7" x14ac:dyDescent="0.25">
      <c r="A19" s="201" t="s">
        <v>106</v>
      </c>
      <c r="B19" s="207"/>
      <c r="C19" s="207"/>
      <c r="D19" s="207"/>
      <c r="E19" s="209"/>
      <c r="F19" s="207"/>
      <c r="G19" s="207"/>
    </row>
    <row r="20" spans="1:7" x14ac:dyDescent="0.25">
      <c r="A20" s="201" t="s">
        <v>107</v>
      </c>
      <c r="B20" s="207"/>
      <c r="C20" s="207"/>
      <c r="D20" s="207"/>
      <c r="E20" s="209"/>
      <c r="F20" s="207"/>
      <c r="G20" s="207"/>
    </row>
    <row r="21" spans="1:7" x14ac:dyDescent="0.25">
      <c r="A21" s="201" t="s">
        <v>108</v>
      </c>
      <c r="B21" s="207"/>
      <c r="C21" s="207"/>
      <c r="D21" s="207"/>
      <c r="E21" s="209"/>
      <c r="F21" s="207"/>
      <c r="G21" s="207"/>
    </row>
    <row r="22" spans="1:7" x14ac:dyDescent="0.25">
      <c r="A22" s="201" t="s">
        <v>109</v>
      </c>
      <c r="B22" s="207"/>
      <c r="C22" s="207"/>
      <c r="D22" s="207"/>
      <c r="E22" s="209"/>
      <c r="F22" s="207"/>
      <c r="G22" s="207"/>
    </row>
    <row r="23" spans="1:7" x14ac:dyDescent="0.25">
      <c r="A23" s="201" t="s">
        <v>110</v>
      </c>
      <c r="B23" s="207"/>
      <c r="C23" s="207"/>
      <c r="D23" s="207"/>
      <c r="E23" s="209"/>
      <c r="F23" s="207"/>
      <c r="G23" s="207"/>
    </row>
    <row r="24" spans="1:7" x14ac:dyDescent="0.25">
      <c r="A24" s="201" t="s">
        <v>111</v>
      </c>
      <c r="B24" s="207"/>
      <c r="C24" s="207"/>
      <c r="D24" s="207"/>
      <c r="E24" s="209"/>
      <c r="F24" s="207"/>
      <c r="G24" s="207"/>
    </row>
    <row r="25" spans="1:7" x14ac:dyDescent="0.25">
      <c r="A25" s="201" t="s">
        <v>112</v>
      </c>
      <c r="B25" s="207"/>
      <c r="C25" s="207"/>
      <c r="D25" s="207"/>
      <c r="E25" s="209"/>
      <c r="F25" s="207"/>
      <c r="G25" s="207"/>
    </row>
    <row r="26" spans="1:7" x14ac:dyDescent="0.25">
      <c r="A26" s="201" t="s">
        <v>113</v>
      </c>
      <c r="B26" s="207"/>
      <c r="C26" s="207"/>
      <c r="D26" s="207"/>
      <c r="E26" s="209"/>
      <c r="F26" s="207"/>
      <c r="G26" s="207"/>
    </row>
    <row r="27" spans="1:7" x14ac:dyDescent="0.25">
      <c r="A27" s="201" t="s">
        <v>114</v>
      </c>
      <c r="B27" s="207"/>
      <c r="C27" s="207"/>
      <c r="D27" s="207"/>
      <c r="E27" s="209"/>
      <c r="F27" s="207"/>
      <c r="G27" s="207"/>
    </row>
    <row r="28" spans="1:7" x14ac:dyDescent="0.25">
      <c r="A28" s="201" t="s">
        <v>115</v>
      </c>
      <c r="B28" s="207"/>
      <c r="C28" s="207"/>
      <c r="D28" s="207"/>
      <c r="E28" s="209"/>
      <c r="F28" s="207"/>
      <c r="G28" s="207"/>
    </row>
    <row r="29" spans="1:7" x14ac:dyDescent="0.25">
      <c r="A29" s="201" t="s">
        <v>116</v>
      </c>
      <c r="B29" s="207"/>
      <c r="C29" s="207"/>
      <c r="D29" s="207"/>
      <c r="E29" s="209"/>
      <c r="F29" s="207"/>
      <c r="G29" s="207"/>
    </row>
    <row r="30" spans="1:7" x14ac:dyDescent="0.25">
      <c r="A30" s="201" t="s">
        <v>117</v>
      </c>
      <c r="B30" s="207"/>
      <c r="C30" s="207"/>
      <c r="D30" s="207"/>
      <c r="E30" s="209"/>
      <c r="F30" s="207"/>
      <c r="G30" s="207"/>
    </row>
    <row r="31" spans="1:7" ht="15.75" thickBot="1" x14ac:dyDescent="0.3">
      <c r="A31" s="202" t="s">
        <v>118</v>
      </c>
      <c r="B31" s="207"/>
      <c r="C31" s="207"/>
      <c r="D31" s="207"/>
      <c r="E31" s="209"/>
      <c r="F31" s="207"/>
      <c r="G31" s="207"/>
    </row>
  </sheetData>
  <sheetProtection algorithmName="SHA-512" hashValue="Z8Tto4OdW26RHOEwRAFA+hTUpq9Rk4SJdrYCgeVyLRHu4OZ/7g50FYj1m3LAXTetQAmJZyK+2sJjC3P+TXBtRQ==" saltValue="8NP8JIIMo4yUnhUdK033FA==" spinCount="100000" sheet="1" objects="1" scenarios="1"/>
  <phoneticPr fontId="1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74F3-B583-4A75-9593-677E4678B03F}">
  <dimension ref="A1:AW36"/>
  <sheetViews>
    <sheetView topLeftCell="A6" workbookViewId="0">
      <selection activeCell="E4" sqref="E4"/>
    </sheetView>
  </sheetViews>
  <sheetFormatPr defaultRowHeight="15" x14ac:dyDescent="0.25"/>
  <cols>
    <col min="1" max="1" width="43" customWidth="1"/>
    <col min="2" max="2" width="15.42578125" style="1" customWidth="1"/>
    <col min="3" max="3" width="11" style="1" customWidth="1"/>
    <col min="4" max="11" width="10.7109375" style="1" customWidth="1"/>
    <col min="12" max="12" width="11.140625" style="1" customWidth="1"/>
    <col min="13" max="13" width="16" style="1" bestFit="1" customWidth="1"/>
    <col min="14" max="14" width="11.7109375" style="1" customWidth="1"/>
    <col min="15" max="17" width="16" style="1" bestFit="1" customWidth="1"/>
    <col min="18" max="19" width="11.7109375" style="1" customWidth="1"/>
    <col min="20" max="20" width="16" style="1" bestFit="1" customWidth="1"/>
    <col min="21" max="21" width="25.42578125" style="1" customWidth="1"/>
    <col min="22" max="33" width="16" style="1" bestFit="1" customWidth="1"/>
    <col min="34" max="34" width="12" style="1" customWidth="1"/>
    <col min="35" max="49" width="9.140625" style="1"/>
  </cols>
  <sheetData>
    <row r="1" spans="1:34" ht="15.75" thickBot="1" x14ac:dyDescent="0.3">
      <c r="A1" s="153" t="s">
        <v>69</v>
      </c>
    </row>
    <row r="2" spans="1:34" ht="15.75" thickBot="1" x14ac:dyDescent="0.3">
      <c r="B2" s="143" t="s">
        <v>64</v>
      </c>
      <c r="C2" s="6"/>
      <c r="E2" s="146" t="s">
        <v>66</v>
      </c>
      <c r="F2" s="147"/>
    </row>
    <row r="3" spans="1:34" ht="15.75" thickBot="1" x14ac:dyDescent="0.3">
      <c r="B3" s="145" t="s">
        <v>65</v>
      </c>
      <c r="C3" s="127"/>
      <c r="K3" s="151" t="s">
        <v>68</v>
      </c>
      <c r="L3" s="152" t="str">
        <f>IF(L22&lt;AH22,"nestačí","stačí")</f>
        <v>stačí</v>
      </c>
    </row>
    <row r="4" spans="1:34" ht="15.75" thickBot="1" x14ac:dyDescent="0.3">
      <c r="B4" s="144" t="s">
        <v>63</v>
      </c>
      <c r="C4" s="11"/>
    </row>
    <row r="5" spans="1:34" s="1" customFormat="1" ht="15.75" thickBot="1" x14ac:dyDescent="0.3">
      <c r="A5" s="148" t="s">
        <v>67</v>
      </c>
    </row>
    <row r="6" spans="1:34" s="1" customFormat="1" x14ac:dyDescent="0.25">
      <c r="A6" s="4" t="s">
        <v>3</v>
      </c>
      <c r="B6" s="54"/>
      <c r="C6" s="85" t="s">
        <v>2</v>
      </c>
      <c r="D6" s="85" t="s">
        <v>2</v>
      </c>
      <c r="E6" s="40" t="s">
        <v>2</v>
      </c>
      <c r="F6" s="40" t="s">
        <v>2</v>
      </c>
      <c r="G6" s="6" t="s">
        <v>2</v>
      </c>
      <c r="H6" s="18" t="s">
        <v>2</v>
      </c>
      <c r="I6" s="40" t="s">
        <v>2</v>
      </c>
      <c r="J6" s="40" t="s">
        <v>2</v>
      </c>
      <c r="K6" s="40" t="s">
        <v>2</v>
      </c>
      <c r="L6" s="48" t="s">
        <v>2</v>
      </c>
      <c r="M6" s="16" t="s">
        <v>24</v>
      </c>
      <c r="N6" s="14" t="s">
        <v>24</v>
      </c>
      <c r="O6" s="14" t="s">
        <v>24</v>
      </c>
      <c r="P6" s="22" t="s">
        <v>24</v>
      </c>
      <c r="Q6" s="16" t="s">
        <v>24</v>
      </c>
      <c r="R6" s="14" t="s">
        <v>24</v>
      </c>
      <c r="S6" s="14" t="s">
        <v>24</v>
      </c>
      <c r="T6" s="22" t="s">
        <v>24</v>
      </c>
      <c r="U6" s="14" t="s">
        <v>24</v>
      </c>
      <c r="V6" s="14" t="s">
        <v>24</v>
      </c>
      <c r="W6" s="14" t="s">
        <v>24</v>
      </c>
      <c r="X6" s="18" t="s">
        <v>24</v>
      </c>
      <c r="Y6" s="16" t="s">
        <v>24</v>
      </c>
      <c r="Z6" s="5" t="s">
        <v>24</v>
      </c>
      <c r="AA6" s="6" t="s">
        <v>24</v>
      </c>
      <c r="AB6" s="16" t="s">
        <v>24</v>
      </c>
      <c r="AC6" s="14" t="s">
        <v>24</v>
      </c>
      <c r="AD6" s="18" t="s">
        <v>24</v>
      </c>
      <c r="AE6" s="16" t="s">
        <v>24</v>
      </c>
      <c r="AF6" s="5" t="s">
        <v>24</v>
      </c>
      <c r="AG6" s="6" t="s">
        <v>24</v>
      </c>
      <c r="AH6" s="22" t="s">
        <v>24</v>
      </c>
    </row>
    <row r="7" spans="1:34" s="1" customFormat="1" x14ac:dyDescent="0.25">
      <c r="A7" s="7" t="s">
        <v>12</v>
      </c>
      <c r="B7" s="9"/>
      <c r="C7" s="86" t="s">
        <v>14</v>
      </c>
      <c r="D7" s="86" t="s">
        <v>13</v>
      </c>
      <c r="E7" s="41" t="s">
        <v>13</v>
      </c>
      <c r="F7" s="41" t="s">
        <v>13</v>
      </c>
      <c r="G7" s="8" t="s">
        <v>13</v>
      </c>
      <c r="H7" s="19" t="s">
        <v>13</v>
      </c>
      <c r="I7" s="41" t="s">
        <v>13</v>
      </c>
      <c r="J7" s="41" t="s">
        <v>13</v>
      </c>
      <c r="K7" s="41" t="s">
        <v>13</v>
      </c>
      <c r="L7" s="49" t="s">
        <v>18</v>
      </c>
      <c r="M7" s="17" t="s">
        <v>25</v>
      </c>
      <c r="N7" s="15" t="s">
        <v>25</v>
      </c>
      <c r="O7" s="15" t="s">
        <v>25</v>
      </c>
      <c r="P7" s="23" t="s">
        <v>25</v>
      </c>
      <c r="Q7" s="17" t="s">
        <v>25</v>
      </c>
      <c r="R7" s="15" t="s">
        <v>25</v>
      </c>
      <c r="S7" s="15" t="s">
        <v>25</v>
      </c>
      <c r="T7" s="23" t="s">
        <v>25</v>
      </c>
      <c r="U7" s="15" t="s">
        <v>25</v>
      </c>
      <c r="V7" s="15" t="s">
        <v>25</v>
      </c>
      <c r="W7" s="15" t="s">
        <v>25</v>
      </c>
      <c r="X7" s="19" t="s">
        <v>25</v>
      </c>
      <c r="Y7" s="17" t="s">
        <v>25</v>
      </c>
      <c r="Z7" s="2" t="s">
        <v>25</v>
      </c>
      <c r="AA7" s="8" t="s">
        <v>25</v>
      </c>
      <c r="AB7" s="17" t="s">
        <v>25</v>
      </c>
      <c r="AC7" s="15" t="s">
        <v>25</v>
      </c>
      <c r="AD7" s="19" t="s">
        <v>25</v>
      </c>
      <c r="AE7" s="17" t="s">
        <v>25</v>
      </c>
      <c r="AF7" s="2" t="s">
        <v>25</v>
      </c>
      <c r="AG7" s="8" t="s">
        <v>25</v>
      </c>
      <c r="AH7" s="23" t="s">
        <v>18</v>
      </c>
    </row>
    <row r="8" spans="1:34" s="1" customFormat="1" x14ac:dyDescent="0.25">
      <c r="A8" s="7" t="s">
        <v>4</v>
      </c>
      <c r="B8" s="9"/>
      <c r="C8" s="86" t="s">
        <v>15</v>
      </c>
      <c r="D8" s="86" t="s">
        <v>16</v>
      </c>
      <c r="E8" s="41" t="s">
        <v>16</v>
      </c>
      <c r="F8" s="41" t="s">
        <v>16</v>
      </c>
      <c r="G8" s="8" t="s">
        <v>16</v>
      </c>
      <c r="H8" s="19" t="s">
        <v>16</v>
      </c>
      <c r="I8" s="41" t="s">
        <v>16</v>
      </c>
      <c r="J8" s="41" t="s">
        <v>16</v>
      </c>
      <c r="K8" s="41" t="s">
        <v>16</v>
      </c>
      <c r="L8" s="50"/>
      <c r="M8" s="17" t="s">
        <v>16</v>
      </c>
      <c r="N8" s="15" t="s">
        <v>16</v>
      </c>
      <c r="O8" s="15" t="s">
        <v>16</v>
      </c>
      <c r="P8" s="23" t="s">
        <v>16</v>
      </c>
      <c r="Q8" s="17" t="s">
        <v>16</v>
      </c>
      <c r="R8" s="15" t="s">
        <v>16</v>
      </c>
      <c r="S8" s="15" t="s">
        <v>16</v>
      </c>
      <c r="T8" s="23" t="s">
        <v>16</v>
      </c>
      <c r="U8" s="17" t="s">
        <v>16</v>
      </c>
      <c r="V8" s="15" t="s">
        <v>16</v>
      </c>
      <c r="W8" s="15" t="s">
        <v>16</v>
      </c>
      <c r="X8" s="23" t="s">
        <v>16</v>
      </c>
      <c r="Y8" s="17" t="s">
        <v>28</v>
      </c>
      <c r="Z8" s="2" t="s">
        <v>28</v>
      </c>
      <c r="AA8" s="8" t="s">
        <v>28</v>
      </c>
      <c r="AB8" s="17" t="s">
        <v>29</v>
      </c>
      <c r="AC8" s="15" t="s">
        <v>29</v>
      </c>
      <c r="AD8" s="19" t="s">
        <v>29</v>
      </c>
      <c r="AE8" s="17" t="s">
        <v>30</v>
      </c>
      <c r="AF8" s="2" t="s">
        <v>30</v>
      </c>
      <c r="AG8" s="8" t="s">
        <v>30</v>
      </c>
      <c r="AH8" s="24"/>
    </row>
    <row r="9" spans="1:34" s="1" customFormat="1" ht="15.75" thickBot="1" x14ac:dyDescent="0.3">
      <c r="A9" s="10" t="s">
        <v>6</v>
      </c>
      <c r="B9" s="11"/>
      <c r="C9" s="87" t="s">
        <v>17</v>
      </c>
      <c r="D9" s="87" t="s">
        <v>17</v>
      </c>
      <c r="E9" s="61" t="s">
        <v>17</v>
      </c>
      <c r="F9" s="61" t="s">
        <v>17</v>
      </c>
      <c r="G9" s="97" t="s">
        <v>17</v>
      </c>
      <c r="H9" s="80" t="s">
        <v>57</v>
      </c>
      <c r="I9" s="61" t="s">
        <v>57</v>
      </c>
      <c r="J9" s="61" t="s">
        <v>57</v>
      </c>
      <c r="K9" s="61" t="s">
        <v>57</v>
      </c>
      <c r="L9" s="53"/>
      <c r="M9" s="60" t="s">
        <v>26</v>
      </c>
      <c r="N9" s="62" t="s">
        <v>26</v>
      </c>
      <c r="O9" s="62" t="s">
        <v>26</v>
      </c>
      <c r="P9" s="106" t="s">
        <v>26</v>
      </c>
      <c r="Q9" s="60" t="s">
        <v>62</v>
      </c>
      <c r="R9" s="62" t="s">
        <v>62</v>
      </c>
      <c r="S9" s="62" t="s">
        <v>62</v>
      </c>
      <c r="T9" s="106" t="s">
        <v>62</v>
      </c>
      <c r="U9" s="62" t="s">
        <v>27</v>
      </c>
      <c r="V9" s="62" t="s">
        <v>27</v>
      </c>
      <c r="W9" s="62" t="s">
        <v>27</v>
      </c>
      <c r="X9" s="80" t="s">
        <v>27</v>
      </c>
      <c r="Y9" s="60" t="s">
        <v>26</v>
      </c>
      <c r="Z9" s="63" t="s">
        <v>26</v>
      </c>
      <c r="AA9" s="97" t="s">
        <v>26</v>
      </c>
      <c r="AB9" s="60" t="s">
        <v>26</v>
      </c>
      <c r="AC9" s="62" t="s">
        <v>26</v>
      </c>
      <c r="AD9" s="80" t="s">
        <v>26</v>
      </c>
      <c r="AE9" s="128" t="s">
        <v>26</v>
      </c>
      <c r="AF9" s="129" t="s">
        <v>26</v>
      </c>
      <c r="AG9" s="130" t="s">
        <v>26</v>
      </c>
      <c r="AH9" s="25"/>
    </row>
    <row r="10" spans="1:34" s="1" customFormat="1" x14ac:dyDescent="0.25">
      <c r="A10" s="55" t="s">
        <v>5</v>
      </c>
      <c r="B10" s="56" t="s">
        <v>7</v>
      </c>
      <c r="C10" s="88"/>
      <c r="D10" s="98">
        <v>9</v>
      </c>
      <c r="E10" s="57">
        <v>12</v>
      </c>
      <c r="F10" s="57">
        <v>15</v>
      </c>
      <c r="G10" s="99">
        <v>18</v>
      </c>
      <c r="H10" s="81">
        <v>9</v>
      </c>
      <c r="I10" s="57">
        <v>12</v>
      </c>
      <c r="J10" s="57">
        <v>15</v>
      </c>
      <c r="K10" s="57">
        <v>18</v>
      </c>
      <c r="L10" s="58"/>
      <c r="M10" s="98">
        <v>9</v>
      </c>
      <c r="N10" s="57">
        <v>12</v>
      </c>
      <c r="O10" s="57">
        <v>15</v>
      </c>
      <c r="P10" s="57">
        <v>18</v>
      </c>
      <c r="Q10" s="98">
        <v>9</v>
      </c>
      <c r="R10" s="57">
        <v>12</v>
      </c>
      <c r="S10" s="57">
        <v>15</v>
      </c>
      <c r="T10" s="99">
        <v>18</v>
      </c>
      <c r="U10" s="98">
        <v>9</v>
      </c>
      <c r="V10" s="57">
        <v>12</v>
      </c>
      <c r="W10" s="57">
        <v>15</v>
      </c>
      <c r="X10" s="57">
        <v>18</v>
      </c>
      <c r="Y10" s="118">
        <v>12</v>
      </c>
      <c r="Z10" s="59">
        <v>15</v>
      </c>
      <c r="AA10" s="99">
        <v>18</v>
      </c>
      <c r="AB10" s="118">
        <v>12</v>
      </c>
      <c r="AC10" s="59">
        <v>15</v>
      </c>
      <c r="AD10" s="57">
        <v>18</v>
      </c>
      <c r="AE10" s="16">
        <v>15</v>
      </c>
      <c r="AF10" s="5">
        <v>20</v>
      </c>
      <c r="AG10" s="6">
        <v>30</v>
      </c>
      <c r="AH10" s="122"/>
    </row>
    <row r="11" spans="1:34" s="1" customFormat="1" x14ac:dyDescent="0.25">
      <c r="A11" s="7" t="s">
        <v>9</v>
      </c>
      <c r="B11" s="9" t="s">
        <v>8</v>
      </c>
      <c r="C11" s="86">
        <v>5</v>
      </c>
      <c r="D11" s="86">
        <v>45</v>
      </c>
      <c r="E11" s="41">
        <v>70</v>
      </c>
      <c r="F11" s="41">
        <v>85</v>
      </c>
      <c r="G11" s="8">
        <v>100</v>
      </c>
      <c r="H11" s="19">
        <v>45</v>
      </c>
      <c r="I11" s="41">
        <v>70</v>
      </c>
      <c r="J11" s="41">
        <v>85</v>
      </c>
      <c r="K11" s="41">
        <v>100</v>
      </c>
      <c r="L11" s="50"/>
      <c r="M11" s="86">
        <v>45</v>
      </c>
      <c r="N11" s="41">
        <v>70</v>
      </c>
      <c r="O11" s="41">
        <v>85</v>
      </c>
      <c r="P11" s="41">
        <v>100</v>
      </c>
      <c r="Q11" s="86">
        <v>45</v>
      </c>
      <c r="R11" s="41">
        <v>70</v>
      </c>
      <c r="S11" s="41">
        <v>85</v>
      </c>
      <c r="T11" s="8">
        <v>100</v>
      </c>
      <c r="U11" s="86">
        <v>45</v>
      </c>
      <c r="V11" s="41">
        <v>70</v>
      </c>
      <c r="W11" s="41">
        <v>85</v>
      </c>
      <c r="X11" s="41">
        <v>100</v>
      </c>
      <c r="Y11" s="17">
        <v>70</v>
      </c>
      <c r="Z11" s="2">
        <v>85</v>
      </c>
      <c r="AA11" s="8">
        <v>100</v>
      </c>
      <c r="AB11" s="17">
        <v>70</v>
      </c>
      <c r="AC11" s="2">
        <v>85</v>
      </c>
      <c r="AD11" s="41">
        <v>100</v>
      </c>
      <c r="AE11" s="17">
        <v>110</v>
      </c>
      <c r="AF11" s="2">
        <v>150</v>
      </c>
      <c r="AG11" s="8">
        <v>220</v>
      </c>
      <c r="AH11" s="24"/>
    </row>
    <row r="12" spans="1:34" s="1" customFormat="1" x14ac:dyDescent="0.25">
      <c r="A12" s="7" t="s">
        <v>10</v>
      </c>
      <c r="B12" s="9" t="s">
        <v>11</v>
      </c>
      <c r="C12" s="89"/>
      <c r="D12" s="86">
        <v>15</v>
      </c>
      <c r="E12" s="41">
        <v>15</v>
      </c>
      <c r="F12" s="41">
        <v>15</v>
      </c>
      <c r="G12" s="8">
        <v>15</v>
      </c>
      <c r="H12" s="19">
        <v>15</v>
      </c>
      <c r="I12" s="41">
        <v>15</v>
      </c>
      <c r="J12" s="41">
        <v>15</v>
      </c>
      <c r="K12" s="41">
        <v>15</v>
      </c>
      <c r="L12" s="50"/>
      <c r="M12" s="15">
        <v>15</v>
      </c>
      <c r="N12" s="15">
        <v>15</v>
      </c>
      <c r="O12" s="15">
        <v>15</v>
      </c>
      <c r="P12" s="19">
        <v>15</v>
      </c>
      <c r="Q12" s="17">
        <v>15</v>
      </c>
      <c r="R12" s="15">
        <v>15</v>
      </c>
      <c r="S12" s="15">
        <v>15</v>
      </c>
      <c r="T12" s="23">
        <v>15</v>
      </c>
      <c r="U12" s="17">
        <v>15</v>
      </c>
      <c r="V12" s="15">
        <v>15</v>
      </c>
      <c r="W12" s="15">
        <v>15</v>
      </c>
      <c r="X12" s="19">
        <v>15</v>
      </c>
      <c r="Y12" s="17">
        <v>15</v>
      </c>
      <c r="Z12" s="2">
        <v>15</v>
      </c>
      <c r="AA12" s="8">
        <v>15</v>
      </c>
      <c r="AB12" s="17">
        <v>15</v>
      </c>
      <c r="AC12" s="2">
        <v>15</v>
      </c>
      <c r="AD12" s="41">
        <v>15</v>
      </c>
      <c r="AE12" s="17">
        <v>30</v>
      </c>
      <c r="AF12" s="2">
        <v>30</v>
      </c>
      <c r="AG12" s="8">
        <v>30</v>
      </c>
      <c r="AH12" s="24"/>
    </row>
    <row r="13" spans="1:34" s="1" customFormat="1" x14ac:dyDescent="0.25">
      <c r="A13" s="7" t="s">
        <v>19</v>
      </c>
      <c r="B13" s="9" t="s">
        <v>23</v>
      </c>
      <c r="C13" s="89"/>
      <c r="D13" s="89"/>
      <c r="E13" s="12"/>
      <c r="F13" s="12"/>
      <c r="G13" s="9"/>
      <c r="H13" s="20"/>
      <c r="I13" s="12"/>
      <c r="J13" s="12"/>
      <c r="K13" s="12"/>
      <c r="L13" s="50"/>
      <c r="M13" s="15">
        <v>13</v>
      </c>
      <c r="N13" s="15">
        <v>16</v>
      </c>
      <c r="O13" s="15">
        <v>19</v>
      </c>
      <c r="P13" s="19">
        <v>22</v>
      </c>
      <c r="Q13" s="17">
        <v>15</v>
      </c>
      <c r="R13" s="15">
        <v>18</v>
      </c>
      <c r="S13" s="15">
        <v>21</v>
      </c>
      <c r="T13" s="23">
        <v>24</v>
      </c>
      <c r="U13" s="17">
        <v>15</v>
      </c>
      <c r="V13" s="15">
        <v>18</v>
      </c>
      <c r="W13" s="15">
        <v>21</v>
      </c>
      <c r="X13" s="19">
        <v>24</v>
      </c>
      <c r="Y13" s="17">
        <v>16</v>
      </c>
      <c r="Z13" s="2">
        <v>19</v>
      </c>
      <c r="AA13" s="8">
        <v>22</v>
      </c>
      <c r="AB13" s="17">
        <v>14</v>
      </c>
      <c r="AC13" s="2">
        <v>17</v>
      </c>
      <c r="AD13" s="41">
        <v>20</v>
      </c>
      <c r="AE13" s="17">
        <v>35</v>
      </c>
      <c r="AF13" s="2">
        <v>60</v>
      </c>
      <c r="AG13" s="8">
        <v>80</v>
      </c>
      <c r="AH13" s="24"/>
    </row>
    <row r="14" spans="1:34" s="1" customFormat="1" x14ac:dyDescent="0.25">
      <c r="A14" s="7" t="s">
        <v>20</v>
      </c>
      <c r="B14" s="9" t="s">
        <v>22</v>
      </c>
      <c r="C14" s="89"/>
      <c r="D14" s="149">
        <f>'pořizovaná vozidla'!H11</f>
        <v>0</v>
      </c>
      <c r="E14" s="150">
        <f>'pořizovaná vozidla'!H12</f>
        <v>0</v>
      </c>
      <c r="F14" s="150">
        <f>'pořizovaná vozidla'!H13</f>
        <v>0</v>
      </c>
      <c r="G14" s="195">
        <f>'pořizovaná vozidla'!H14</f>
        <v>0</v>
      </c>
      <c r="H14" s="149">
        <f>'pořizovaná vozidla'!H15</f>
        <v>0</v>
      </c>
      <c r="I14" s="150">
        <f>'pořizovaná vozidla'!H16</f>
        <v>0</v>
      </c>
      <c r="J14" s="150">
        <f>'pořizovaná vozidla'!H17</f>
        <v>0</v>
      </c>
      <c r="K14" s="195">
        <f>'pořizovaná vozidla'!H18</f>
        <v>0</v>
      </c>
      <c r="L14" s="51">
        <f>D14+E14+F14+G14+H14+I14+J14+K14</f>
        <v>0</v>
      </c>
      <c r="M14" s="149">
        <f>'pořizovaná vozidla'!H20</f>
        <v>0</v>
      </c>
      <c r="N14" s="150">
        <f>'pořizovaná vozidla'!H21</f>
        <v>0</v>
      </c>
      <c r="O14" s="150">
        <f>'pořizovaná vozidla'!H22</f>
        <v>0</v>
      </c>
      <c r="P14" s="195">
        <f>'pořizovaná vozidla'!H23</f>
        <v>0</v>
      </c>
      <c r="Q14" s="149">
        <f>'pořizovaná vozidla'!H24</f>
        <v>0</v>
      </c>
      <c r="R14" s="150">
        <f>'pořizovaná vozidla'!H25</f>
        <v>0</v>
      </c>
      <c r="S14" s="150">
        <f>'pořizovaná vozidla'!H26</f>
        <v>0</v>
      </c>
      <c r="T14" s="195">
        <f>'pořizovaná vozidla'!H27</f>
        <v>0</v>
      </c>
      <c r="U14" s="149">
        <f>'pořizovaná vozidla'!H28</f>
        <v>0</v>
      </c>
      <c r="V14" s="150">
        <f>'pořizovaná vozidla'!H29</f>
        <v>0</v>
      </c>
      <c r="W14" s="150">
        <f>'pořizovaná vozidla'!H30</f>
        <v>0</v>
      </c>
      <c r="X14" s="195">
        <f>'pořizovaná vozidla'!H31</f>
        <v>0</v>
      </c>
      <c r="Y14" s="149">
        <f>'pořizovaná vozidla'!H32</f>
        <v>0</v>
      </c>
      <c r="Z14" s="150">
        <f>'pořizovaná vozidla'!H33</f>
        <v>0</v>
      </c>
      <c r="AA14" s="195">
        <f>'pořizovaná vozidla'!H34</f>
        <v>0</v>
      </c>
      <c r="AB14" s="149">
        <f>'pořizovaná vozidla'!H35</f>
        <v>0</v>
      </c>
      <c r="AC14" s="150">
        <f>'pořizovaná vozidla'!H36</f>
        <v>0</v>
      </c>
      <c r="AD14" s="195">
        <f>'pořizovaná vozidla'!H37</f>
        <v>0</v>
      </c>
      <c r="AE14" s="149">
        <f>'pořizovaná vozidla'!H38</f>
        <v>0</v>
      </c>
      <c r="AF14" s="150">
        <f>'pořizovaná vozidla'!H39</f>
        <v>0</v>
      </c>
      <c r="AG14" s="195">
        <f>'pořizovaná vozidla'!H40</f>
        <v>0</v>
      </c>
      <c r="AH14" s="50">
        <f>SUM(M14:AG14)</f>
        <v>0</v>
      </c>
    </row>
    <row r="15" spans="1:34" s="1" customFormat="1" x14ac:dyDescent="0.25">
      <c r="A15" s="7" t="s">
        <v>21</v>
      </c>
      <c r="B15" s="9" t="s">
        <v>23</v>
      </c>
      <c r="C15" s="89"/>
      <c r="D15" s="89"/>
      <c r="E15" s="12"/>
      <c r="F15" s="12"/>
      <c r="G15" s="9"/>
      <c r="H15" s="20"/>
      <c r="I15" s="12"/>
      <c r="J15" s="12"/>
      <c r="K15" s="12"/>
      <c r="L15" s="50"/>
      <c r="M15" s="37">
        <f>M13*M14</f>
        <v>0</v>
      </c>
      <c r="N15" s="37">
        <f t="shared" ref="N15:P15" si="0">N13*N14</f>
        <v>0</v>
      </c>
      <c r="O15" s="37">
        <f t="shared" si="0"/>
        <v>0</v>
      </c>
      <c r="P15" s="32">
        <f t="shared" si="0"/>
        <v>0</v>
      </c>
      <c r="Q15" s="26">
        <f>Q13*Q14</f>
        <v>0</v>
      </c>
      <c r="R15" s="37">
        <f t="shared" ref="R15:AG15" si="1">R13*R14</f>
        <v>0</v>
      </c>
      <c r="S15" s="37">
        <f t="shared" si="1"/>
        <v>0</v>
      </c>
      <c r="T15" s="28">
        <f t="shared" si="1"/>
        <v>0</v>
      </c>
      <c r="U15" s="37">
        <f t="shared" si="1"/>
        <v>0</v>
      </c>
      <c r="V15" s="37">
        <f t="shared" si="1"/>
        <v>0</v>
      </c>
      <c r="W15" s="37">
        <f t="shared" si="1"/>
        <v>0</v>
      </c>
      <c r="X15" s="32">
        <f t="shared" si="1"/>
        <v>0</v>
      </c>
      <c r="Y15" s="26">
        <f t="shared" si="1"/>
        <v>0</v>
      </c>
      <c r="Z15" s="3">
        <f t="shared" si="1"/>
        <v>0</v>
      </c>
      <c r="AA15" s="27">
        <f t="shared" si="1"/>
        <v>0</v>
      </c>
      <c r="AB15" s="26">
        <f t="shared" si="1"/>
        <v>0</v>
      </c>
      <c r="AC15" s="37">
        <f t="shared" si="1"/>
        <v>0</v>
      </c>
      <c r="AD15" s="32">
        <f t="shared" si="1"/>
        <v>0</v>
      </c>
      <c r="AE15" s="26">
        <f t="shared" si="1"/>
        <v>0</v>
      </c>
      <c r="AF15" s="3">
        <f t="shared" si="1"/>
        <v>0</v>
      </c>
      <c r="AG15" s="27">
        <f t="shared" si="1"/>
        <v>0</v>
      </c>
      <c r="AH15" s="28">
        <f>SUM(M15:AG15)</f>
        <v>0</v>
      </c>
    </row>
    <row r="16" spans="1:34" s="1" customFormat="1" x14ac:dyDescent="0.25">
      <c r="A16" s="7" t="s">
        <v>43</v>
      </c>
      <c r="B16" s="9" t="s">
        <v>0</v>
      </c>
      <c r="C16" s="89"/>
      <c r="D16" s="89"/>
      <c r="E16" s="12"/>
      <c r="F16" s="12"/>
      <c r="G16" s="9"/>
      <c r="H16" s="20"/>
      <c r="I16" s="12"/>
      <c r="J16" s="12"/>
      <c r="K16" s="12"/>
      <c r="L16" s="50"/>
      <c r="M16" s="15">
        <v>50</v>
      </c>
      <c r="N16" s="15">
        <v>50</v>
      </c>
      <c r="O16" s="15">
        <v>50</v>
      </c>
      <c r="P16" s="19">
        <v>50</v>
      </c>
      <c r="Q16" s="17">
        <v>50</v>
      </c>
      <c r="R16" s="15">
        <v>50</v>
      </c>
      <c r="S16" s="15">
        <v>50</v>
      </c>
      <c r="T16" s="23">
        <v>50</v>
      </c>
      <c r="U16" s="15">
        <v>50</v>
      </c>
      <c r="V16" s="15">
        <v>50</v>
      </c>
      <c r="W16" s="15">
        <v>50</v>
      </c>
      <c r="X16" s="19">
        <v>50</v>
      </c>
      <c r="Y16" s="17">
        <v>50</v>
      </c>
      <c r="Z16" s="2">
        <v>50</v>
      </c>
      <c r="AA16" s="8">
        <v>50</v>
      </c>
      <c r="AB16" s="17">
        <v>50</v>
      </c>
      <c r="AC16" s="15">
        <v>50</v>
      </c>
      <c r="AD16" s="19">
        <v>50</v>
      </c>
      <c r="AE16" s="17">
        <v>50</v>
      </c>
      <c r="AF16" s="2">
        <v>50</v>
      </c>
      <c r="AG16" s="8">
        <v>50</v>
      </c>
      <c r="AH16" s="24"/>
    </row>
    <row r="17" spans="1:35" s="1" customFormat="1" x14ac:dyDescent="0.25">
      <c r="A17" s="7" t="s">
        <v>44</v>
      </c>
      <c r="B17" s="9" t="s">
        <v>23</v>
      </c>
      <c r="C17" s="89"/>
      <c r="D17" s="89"/>
      <c r="E17" s="12"/>
      <c r="F17" s="12"/>
      <c r="G17" s="9"/>
      <c r="H17" s="20"/>
      <c r="I17" s="12"/>
      <c r="J17" s="12"/>
      <c r="K17" s="12"/>
      <c r="L17" s="50"/>
      <c r="M17" s="37">
        <f>M15*M16/100</f>
        <v>0</v>
      </c>
      <c r="N17" s="37">
        <f t="shared" ref="N17:P17" si="2">N15*N16/100</f>
        <v>0</v>
      </c>
      <c r="O17" s="37">
        <f t="shared" si="2"/>
        <v>0</v>
      </c>
      <c r="P17" s="32">
        <f t="shared" si="2"/>
        <v>0</v>
      </c>
      <c r="Q17" s="26">
        <f>Q15*Q16/100</f>
        <v>0</v>
      </c>
      <c r="R17" s="37">
        <f t="shared" ref="R17:AG17" si="3">R15*R16/100</f>
        <v>0</v>
      </c>
      <c r="S17" s="37">
        <f t="shared" si="3"/>
        <v>0</v>
      </c>
      <c r="T17" s="28">
        <f t="shared" si="3"/>
        <v>0</v>
      </c>
      <c r="U17" s="37">
        <f t="shared" si="3"/>
        <v>0</v>
      </c>
      <c r="V17" s="37">
        <f t="shared" si="3"/>
        <v>0</v>
      </c>
      <c r="W17" s="37">
        <f t="shared" si="3"/>
        <v>0</v>
      </c>
      <c r="X17" s="32">
        <f t="shared" si="3"/>
        <v>0</v>
      </c>
      <c r="Y17" s="26">
        <f t="shared" si="3"/>
        <v>0</v>
      </c>
      <c r="Z17" s="3">
        <f t="shared" si="3"/>
        <v>0</v>
      </c>
      <c r="AA17" s="27">
        <f t="shared" si="3"/>
        <v>0</v>
      </c>
      <c r="AB17" s="26">
        <f t="shared" si="3"/>
        <v>0</v>
      </c>
      <c r="AC17" s="37">
        <f t="shared" si="3"/>
        <v>0</v>
      </c>
      <c r="AD17" s="32">
        <f t="shared" si="3"/>
        <v>0</v>
      </c>
      <c r="AE17" s="26">
        <f t="shared" si="3"/>
        <v>0</v>
      </c>
      <c r="AF17" s="3">
        <f t="shared" si="3"/>
        <v>0</v>
      </c>
      <c r="AG17" s="27">
        <f t="shared" si="3"/>
        <v>0</v>
      </c>
      <c r="AH17" s="28">
        <f>SUM(M17:AG17)</f>
        <v>0</v>
      </c>
    </row>
    <row r="18" spans="1:35" s="1" customFormat="1" ht="15.75" thickBot="1" x14ac:dyDescent="0.3">
      <c r="A18" s="64" t="s">
        <v>45</v>
      </c>
      <c r="B18" s="65" t="s">
        <v>0</v>
      </c>
      <c r="C18" s="90"/>
      <c r="D18" s="90"/>
      <c r="E18" s="66"/>
      <c r="F18" s="66"/>
      <c r="G18" s="65"/>
      <c r="H18" s="82"/>
      <c r="I18" s="66"/>
      <c r="J18" s="66"/>
      <c r="K18" s="66"/>
      <c r="L18" s="67"/>
      <c r="M18" s="68" t="e">
        <f t="shared" ref="M18:AA18" si="4">M17/$AH17*100</f>
        <v>#DIV/0!</v>
      </c>
      <c r="N18" s="68" t="e">
        <f t="shared" si="4"/>
        <v>#DIV/0!</v>
      </c>
      <c r="O18" s="68" t="e">
        <f t="shared" si="4"/>
        <v>#DIV/0!</v>
      </c>
      <c r="P18" s="102" t="e">
        <f t="shared" si="4"/>
        <v>#DIV/0!</v>
      </c>
      <c r="Q18" s="107" t="e">
        <f t="shared" si="4"/>
        <v>#DIV/0!</v>
      </c>
      <c r="R18" s="68" t="e">
        <f t="shared" si="4"/>
        <v>#DIV/0!</v>
      </c>
      <c r="S18" s="68" t="e">
        <f t="shared" si="4"/>
        <v>#DIV/0!</v>
      </c>
      <c r="T18" s="108" t="e">
        <f t="shared" si="4"/>
        <v>#DIV/0!</v>
      </c>
      <c r="U18" s="68" t="e">
        <f t="shared" si="4"/>
        <v>#DIV/0!</v>
      </c>
      <c r="V18" s="68" t="e">
        <f t="shared" si="4"/>
        <v>#DIV/0!</v>
      </c>
      <c r="W18" s="68" t="e">
        <f t="shared" si="4"/>
        <v>#DIV/0!</v>
      </c>
      <c r="X18" s="102" t="e">
        <f t="shared" si="4"/>
        <v>#DIV/0!</v>
      </c>
      <c r="Y18" s="107" t="e">
        <f t="shared" si="4"/>
        <v>#DIV/0!</v>
      </c>
      <c r="Z18" s="69" t="e">
        <f t="shared" si="4"/>
        <v>#DIV/0!</v>
      </c>
      <c r="AA18" s="119" t="e">
        <f t="shared" si="4"/>
        <v>#DIV/0!</v>
      </c>
      <c r="AB18" s="107" t="e">
        <f>AB17/$AH17*100</f>
        <v>#DIV/0!</v>
      </c>
      <c r="AC18" s="68" t="e">
        <f t="shared" ref="AC18:AD18" si="5">AC17/$AH17*100</f>
        <v>#DIV/0!</v>
      </c>
      <c r="AD18" s="102" t="e">
        <f t="shared" si="5"/>
        <v>#DIV/0!</v>
      </c>
      <c r="AE18" s="134" t="e">
        <f>AE17/$AH17*100</f>
        <v>#DIV/0!</v>
      </c>
      <c r="AF18" s="135" t="e">
        <f t="shared" ref="AF18:AG18" si="6">AF17/$AH17*100</f>
        <v>#DIV/0!</v>
      </c>
      <c r="AG18" s="136" t="e">
        <f t="shared" si="6"/>
        <v>#DIV/0!</v>
      </c>
      <c r="AH18" s="123" t="e">
        <f>AH17/$AH17*100</f>
        <v>#DIV/0!</v>
      </c>
    </row>
    <row r="19" spans="1:35" s="1" customFormat="1" x14ac:dyDescent="0.25">
      <c r="A19" s="4" t="s">
        <v>31</v>
      </c>
      <c r="B19" s="54" t="s">
        <v>32</v>
      </c>
      <c r="C19" s="91"/>
      <c r="D19" s="76">
        <v>60000</v>
      </c>
      <c r="E19" s="76">
        <v>60000</v>
      </c>
      <c r="F19" s="76">
        <v>60000</v>
      </c>
      <c r="G19" s="103">
        <v>60000</v>
      </c>
      <c r="H19" s="109">
        <v>60000</v>
      </c>
      <c r="I19" s="76">
        <v>60000</v>
      </c>
      <c r="J19" s="76">
        <v>60000</v>
      </c>
      <c r="K19" s="110">
        <v>60000</v>
      </c>
      <c r="L19" s="75"/>
      <c r="M19" s="76">
        <v>60000</v>
      </c>
      <c r="N19" s="76">
        <v>60000</v>
      </c>
      <c r="O19" s="76">
        <v>60000</v>
      </c>
      <c r="P19" s="103">
        <v>60000</v>
      </c>
      <c r="Q19" s="109">
        <v>60000</v>
      </c>
      <c r="R19" s="76">
        <v>60000</v>
      </c>
      <c r="S19" s="76">
        <v>60000</v>
      </c>
      <c r="T19" s="110">
        <v>60000</v>
      </c>
      <c r="U19" s="76">
        <v>60000</v>
      </c>
      <c r="V19" s="76">
        <v>60000</v>
      </c>
      <c r="W19" s="76">
        <v>60000</v>
      </c>
      <c r="X19" s="103">
        <v>60000</v>
      </c>
      <c r="Y19" s="109">
        <v>60000</v>
      </c>
      <c r="Z19" s="77">
        <v>60000</v>
      </c>
      <c r="AA19" s="120">
        <v>60000</v>
      </c>
      <c r="AB19" s="109">
        <v>60000</v>
      </c>
      <c r="AC19" s="76">
        <v>60000</v>
      </c>
      <c r="AD19" s="103">
        <v>60000</v>
      </c>
      <c r="AE19" s="131">
        <v>65000</v>
      </c>
      <c r="AF19" s="132">
        <v>65000</v>
      </c>
      <c r="AG19" s="133">
        <v>65000</v>
      </c>
      <c r="AH19" s="124"/>
    </row>
    <row r="20" spans="1:35" s="1" customFormat="1" x14ac:dyDescent="0.25">
      <c r="A20" s="7" t="s">
        <v>33</v>
      </c>
      <c r="B20" s="9" t="s">
        <v>34</v>
      </c>
      <c r="C20" s="89"/>
      <c r="D20" s="89"/>
      <c r="E20" s="12"/>
      <c r="F20" s="12"/>
      <c r="G20" s="9"/>
      <c r="H20" s="20"/>
      <c r="I20" s="12"/>
      <c r="J20" s="12"/>
      <c r="K20" s="12"/>
      <c r="L20" s="50"/>
      <c r="M20" s="37">
        <f>M14*M19/1000000</f>
        <v>0</v>
      </c>
      <c r="N20" s="37">
        <f t="shared" ref="N20:P20" si="7">N14*N19/1000000</f>
        <v>0</v>
      </c>
      <c r="O20" s="37">
        <f t="shared" si="7"/>
        <v>0</v>
      </c>
      <c r="P20" s="32">
        <f t="shared" si="7"/>
        <v>0</v>
      </c>
      <c r="Q20" s="26">
        <f>Q14*Q19/1000000</f>
        <v>0</v>
      </c>
      <c r="R20" s="37">
        <f t="shared" ref="R20:AG20" si="8">R14*R19/1000000</f>
        <v>0</v>
      </c>
      <c r="S20" s="37">
        <f t="shared" si="8"/>
        <v>0</v>
      </c>
      <c r="T20" s="28">
        <f t="shared" si="8"/>
        <v>0</v>
      </c>
      <c r="U20" s="37">
        <f t="shared" si="8"/>
        <v>0</v>
      </c>
      <c r="V20" s="37">
        <f t="shared" si="8"/>
        <v>0</v>
      </c>
      <c r="W20" s="37">
        <f t="shared" si="8"/>
        <v>0</v>
      </c>
      <c r="X20" s="32">
        <f t="shared" si="8"/>
        <v>0</v>
      </c>
      <c r="Y20" s="26">
        <f t="shared" si="8"/>
        <v>0</v>
      </c>
      <c r="Z20" s="3">
        <f t="shared" si="8"/>
        <v>0</v>
      </c>
      <c r="AA20" s="27">
        <f t="shared" si="8"/>
        <v>0</v>
      </c>
      <c r="AB20" s="26">
        <f t="shared" si="8"/>
        <v>0</v>
      </c>
      <c r="AC20" s="37">
        <f t="shared" si="8"/>
        <v>0</v>
      </c>
      <c r="AD20" s="32">
        <f t="shared" si="8"/>
        <v>0</v>
      </c>
      <c r="AE20" s="26">
        <f t="shared" si="8"/>
        <v>0</v>
      </c>
      <c r="AF20" s="3">
        <f t="shared" si="8"/>
        <v>0</v>
      </c>
      <c r="AG20" s="27">
        <f t="shared" si="8"/>
        <v>0</v>
      </c>
      <c r="AH20" s="28">
        <f>SUM(M20:AG20)</f>
        <v>0</v>
      </c>
    </row>
    <row r="21" spans="1:35" s="1" customFormat="1" x14ac:dyDescent="0.25">
      <c r="A21" s="7" t="s">
        <v>58</v>
      </c>
      <c r="B21" s="9"/>
      <c r="C21" s="86">
        <v>0.05</v>
      </c>
      <c r="D21" s="89"/>
      <c r="E21" s="12"/>
      <c r="F21" s="12"/>
      <c r="G21" s="9"/>
      <c r="H21" s="20"/>
      <c r="I21" s="12"/>
      <c r="J21" s="12"/>
      <c r="K21" s="12"/>
      <c r="L21" s="50"/>
      <c r="M21" s="37"/>
      <c r="N21" s="37"/>
      <c r="O21" s="37"/>
      <c r="P21" s="32"/>
      <c r="Q21" s="26"/>
      <c r="R21" s="37"/>
      <c r="S21" s="37"/>
      <c r="T21" s="28"/>
      <c r="U21" s="37"/>
      <c r="V21" s="37"/>
      <c r="W21" s="37"/>
      <c r="X21" s="32"/>
      <c r="Y21" s="26"/>
      <c r="Z21" s="3"/>
      <c r="AA21" s="27"/>
      <c r="AB21" s="26"/>
      <c r="AC21" s="37"/>
      <c r="AD21" s="32"/>
      <c r="AE21" s="26"/>
      <c r="AF21" s="3"/>
      <c r="AG21" s="27"/>
      <c r="AH21" s="28"/>
    </row>
    <row r="22" spans="1:35" s="1" customFormat="1" x14ac:dyDescent="0.25">
      <c r="A22" s="7" t="s">
        <v>59</v>
      </c>
      <c r="B22" s="9" t="s">
        <v>37</v>
      </c>
      <c r="C22" s="92"/>
      <c r="D22" s="26">
        <f>D11*D14*D19/1000000</f>
        <v>0</v>
      </c>
      <c r="E22" s="3">
        <f t="shared" ref="E22:K22" si="9">E11*E14*E19/1000000</f>
        <v>0</v>
      </c>
      <c r="F22" s="3">
        <f t="shared" si="9"/>
        <v>0</v>
      </c>
      <c r="G22" s="42">
        <f t="shared" si="9"/>
        <v>0</v>
      </c>
      <c r="H22" s="26">
        <f t="shared" si="9"/>
        <v>0</v>
      </c>
      <c r="I22" s="3">
        <f t="shared" si="9"/>
        <v>0</v>
      </c>
      <c r="J22" s="3">
        <f t="shared" si="9"/>
        <v>0</v>
      </c>
      <c r="K22" s="27">
        <f t="shared" si="9"/>
        <v>0</v>
      </c>
      <c r="L22" s="28">
        <f>D22+E22+F22+G22+H22+I22+J22+K22</f>
        <v>0</v>
      </c>
      <c r="M22" s="37">
        <f>M20*M11</f>
        <v>0</v>
      </c>
      <c r="N22" s="37">
        <f t="shared" ref="N22:P22" si="10">N20*N11</f>
        <v>0</v>
      </c>
      <c r="O22" s="37">
        <f t="shared" si="10"/>
        <v>0</v>
      </c>
      <c r="P22" s="32">
        <f t="shared" si="10"/>
        <v>0</v>
      </c>
      <c r="Q22" s="26">
        <f>Q20*Q11</f>
        <v>0</v>
      </c>
      <c r="R22" s="37">
        <f t="shared" ref="R22:T22" si="11">R20*R11</f>
        <v>0</v>
      </c>
      <c r="S22" s="37">
        <f t="shared" si="11"/>
        <v>0</v>
      </c>
      <c r="T22" s="28">
        <f t="shared" si="11"/>
        <v>0</v>
      </c>
      <c r="U22" s="37">
        <f>U20*U11</f>
        <v>0</v>
      </c>
      <c r="V22" s="37">
        <f t="shared" ref="V22:X22" si="12">V20*V11</f>
        <v>0</v>
      </c>
      <c r="W22" s="37">
        <f t="shared" si="12"/>
        <v>0</v>
      </c>
      <c r="X22" s="32">
        <f t="shared" si="12"/>
        <v>0</v>
      </c>
      <c r="Y22" s="26">
        <f>Y20*Y11</f>
        <v>0</v>
      </c>
      <c r="Z22" s="3">
        <f t="shared" ref="Z22:AA22" si="13">Z20*Z11</f>
        <v>0</v>
      </c>
      <c r="AA22" s="27">
        <f t="shared" si="13"/>
        <v>0</v>
      </c>
      <c r="AB22" s="26">
        <f>AB20*AB11</f>
        <v>0</v>
      </c>
      <c r="AC22" s="37">
        <f t="shared" ref="AC22:AD22" si="14">AC20*AC11</f>
        <v>0</v>
      </c>
      <c r="AD22" s="32">
        <f t="shared" si="14"/>
        <v>0</v>
      </c>
      <c r="AE22" s="26">
        <f>AE20*AE11</f>
        <v>0</v>
      </c>
      <c r="AF22" s="3">
        <f t="shared" ref="AF22:AG22" si="15">AF20*AF11</f>
        <v>0</v>
      </c>
      <c r="AG22" s="27">
        <f t="shared" si="15"/>
        <v>0</v>
      </c>
      <c r="AH22" s="28">
        <f>SUM(M22:AG22)</f>
        <v>0</v>
      </c>
    </row>
    <row r="23" spans="1:35" s="1" customFormat="1" x14ac:dyDescent="0.25">
      <c r="A23" s="7" t="s">
        <v>60</v>
      </c>
      <c r="B23" s="9"/>
      <c r="C23" s="92" t="s">
        <v>0</v>
      </c>
      <c r="D23" s="29" t="e">
        <f t="shared" ref="D23:K23" si="16">D22/$L22*100</f>
        <v>#DIV/0!</v>
      </c>
      <c r="E23" s="30" t="e">
        <f t="shared" si="16"/>
        <v>#DIV/0!</v>
      </c>
      <c r="F23" s="30" t="e">
        <f t="shared" si="16"/>
        <v>#DIV/0!</v>
      </c>
      <c r="G23" s="44" t="e">
        <f t="shared" si="16"/>
        <v>#DIV/0!</v>
      </c>
      <c r="H23" s="29" t="e">
        <f t="shared" si="16"/>
        <v>#DIV/0!</v>
      </c>
      <c r="I23" s="30" t="e">
        <f t="shared" si="16"/>
        <v>#DIV/0!</v>
      </c>
      <c r="J23" s="30" t="e">
        <f t="shared" si="16"/>
        <v>#DIV/0!</v>
      </c>
      <c r="K23" s="31" t="e">
        <f t="shared" si="16"/>
        <v>#DIV/0!</v>
      </c>
      <c r="L23" s="28" t="e">
        <f>L22/$L22*100</f>
        <v>#DIV/0!</v>
      </c>
      <c r="M23" s="37"/>
      <c r="N23" s="37"/>
      <c r="O23" s="37"/>
      <c r="P23" s="32"/>
      <c r="Q23" s="26"/>
      <c r="R23" s="37"/>
      <c r="S23" s="37"/>
      <c r="T23" s="28"/>
      <c r="U23" s="37"/>
      <c r="V23" s="37"/>
      <c r="W23" s="37"/>
      <c r="X23" s="32"/>
      <c r="Y23" s="26"/>
      <c r="Z23" s="3"/>
      <c r="AA23" s="27"/>
      <c r="AB23" s="26"/>
      <c r="AC23" s="37"/>
      <c r="AD23" s="32"/>
      <c r="AE23" s="26"/>
      <c r="AF23" s="3"/>
      <c r="AG23" s="27"/>
      <c r="AH23" s="28"/>
    </row>
    <row r="24" spans="1:35" s="1" customFormat="1" x14ac:dyDescent="0.25">
      <c r="A24" s="7" t="s">
        <v>35</v>
      </c>
      <c r="B24" s="9" t="s">
        <v>36</v>
      </c>
      <c r="C24" s="93">
        <v>0.13</v>
      </c>
      <c r="D24" s="93">
        <v>5.1999999999999998E-2</v>
      </c>
      <c r="E24" s="43">
        <v>5.1999999999999998E-2</v>
      </c>
      <c r="F24" s="43">
        <v>5.1999999999999998E-2</v>
      </c>
      <c r="G24" s="34">
        <v>5.1999999999999998E-2</v>
      </c>
      <c r="H24" s="35">
        <v>5.8000000000000003E-2</v>
      </c>
      <c r="I24" s="43">
        <v>5.8000000000000003E-2</v>
      </c>
      <c r="J24" s="43">
        <v>5.8000000000000003E-2</v>
      </c>
      <c r="K24" s="43">
        <v>5.8000000000000003E-2</v>
      </c>
      <c r="L24" s="52" t="e">
        <f>L26/AH22/1000000</f>
        <v>#DIV/0!</v>
      </c>
      <c r="M24" s="46">
        <v>2.3E-2</v>
      </c>
      <c r="N24" s="46">
        <v>2.3E-2</v>
      </c>
      <c r="O24" s="46">
        <v>2.3E-2</v>
      </c>
      <c r="P24" s="35">
        <v>2.3E-2</v>
      </c>
      <c r="Q24" s="33">
        <v>2.3E-2</v>
      </c>
      <c r="R24" s="46">
        <v>2.3E-2</v>
      </c>
      <c r="S24" s="46">
        <v>2.3E-2</v>
      </c>
      <c r="T24" s="111">
        <v>2.3E-2</v>
      </c>
      <c r="U24" s="46">
        <v>3.4000000000000002E-2</v>
      </c>
      <c r="V24" s="46">
        <v>3.4000000000000002E-2</v>
      </c>
      <c r="W24" s="46">
        <v>3.4000000000000002E-2</v>
      </c>
      <c r="X24" s="35">
        <v>3.4000000000000002E-2</v>
      </c>
      <c r="Y24" s="33">
        <v>2.3E-2</v>
      </c>
      <c r="Z24" s="36">
        <v>2.3E-2</v>
      </c>
      <c r="AA24" s="34">
        <v>2.3E-2</v>
      </c>
      <c r="AB24" s="33">
        <v>2.3E-2</v>
      </c>
      <c r="AC24" s="46">
        <v>2.3E-2</v>
      </c>
      <c r="AD24" s="35">
        <v>2.3E-2</v>
      </c>
      <c r="AE24" s="33">
        <v>1.7000000000000001E-2</v>
      </c>
      <c r="AF24" s="36">
        <v>1.7000000000000001E-2</v>
      </c>
      <c r="AG24" s="34">
        <v>1.7000000000000001E-2</v>
      </c>
      <c r="AH24" s="125" t="e">
        <f>AH27/1000000/AH22</f>
        <v>#DIV/0!</v>
      </c>
      <c r="AI24" s="1" t="s">
        <v>61</v>
      </c>
    </row>
    <row r="25" spans="1:35" s="1" customFormat="1" x14ac:dyDescent="0.25">
      <c r="A25" s="7" t="s">
        <v>38</v>
      </c>
      <c r="B25" s="9" t="s">
        <v>1</v>
      </c>
      <c r="C25" s="94">
        <f t="shared" ref="C25:K25" si="17">C11*C24</f>
        <v>0.65</v>
      </c>
      <c r="D25" s="100">
        <f t="shared" si="17"/>
        <v>2.34</v>
      </c>
      <c r="E25" s="44">
        <f t="shared" si="17"/>
        <v>3.6399999999999997</v>
      </c>
      <c r="F25" s="44">
        <f t="shared" si="17"/>
        <v>4.42</v>
      </c>
      <c r="G25" s="31">
        <f t="shared" si="17"/>
        <v>5.2</v>
      </c>
      <c r="H25" s="83">
        <f t="shared" si="17"/>
        <v>2.6100000000000003</v>
      </c>
      <c r="I25" s="44">
        <f t="shared" si="17"/>
        <v>4.0600000000000005</v>
      </c>
      <c r="J25" s="44">
        <f t="shared" si="17"/>
        <v>4.9300000000000006</v>
      </c>
      <c r="K25" s="44">
        <f t="shared" si="17"/>
        <v>5.8000000000000007</v>
      </c>
      <c r="L25" s="50"/>
      <c r="M25" s="45">
        <f>M11*M24</f>
        <v>1.0349999999999999</v>
      </c>
      <c r="N25" s="45">
        <f t="shared" ref="N25:P25" si="18">N11*N24</f>
        <v>1.6099999999999999</v>
      </c>
      <c r="O25" s="45">
        <f t="shared" si="18"/>
        <v>1.9550000000000001</v>
      </c>
      <c r="P25" s="83">
        <f t="shared" si="18"/>
        <v>2.2999999999999998</v>
      </c>
      <c r="Q25" s="29">
        <f>Q11*Q24</f>
        <v>1.0349999999999999</v>
      </c>
      <c r="R25" s="45">
        <f t="shared" ref="R25:T25" si="19">R11*R24</f>
        <v>1.6099999999999999</v>
      </c>
      <c r="S25" s="45">
        <f t="shared" si="19"/>
        <v>1.9550000000000001</v>
      </c>
      <c r="T25" s="112">
        <f t="shared" si="19"/>
        <v>2.2999999999999998</v>
      </c>
      <c r="U25" s="45">
        <f>U11*U24</f>
        <v>1.53</v>
      </c>
      <c r="V25" s="45">
        <f t="shared" ref="V25:X25" si="20">V11*V24</f>
        <v>2.3800000000000003</v>
      </c>
      <c r="W25" s="45">
        <f t="shared" si="20"/>
        <v>2.89</v>
      </c>
      <c r="X25" s="83">
        <f t="shared" si="20"/>
        <v>3.4000000000000004</v>
      </c>
      <c r="Y25" s="29">
        <f>Y11*Y24</f>
        <v>1.6099999999999999</v>
      </c>
      <c r="Z25" s="30">
        <f t="shared" ref="Z25:AA25" si="21">Z11*Z24</f>
        <v>1.9550000000000001</v>
      </c>
      <c r="AA25" s="31">
        <f t="shared" si="21"/>
        <v>2.2999999999999998</v>
      </c>
      <c r="AB25" s="29">
        <f>AB11*AB24</f>
        <v>1.6099999999999999</v>
      </c>
      <c r="AC25" s="45">
        <f t="shared" ref="AC25:AD25" si="22">AC11*AC24</f>
        <v>1.9550000000000001</v>
      </c>
      <c r="AD25" s="83">
        <f t="shared" si="22"/>
        <v>2.2999999999999998</v>
      </c>
      <c r="AE25" s="29">
        <f>AE11*AE24</f>
        <v>1.87</v>
      </c>
      <c r="AF25" s="30">
        <f t="shared" ref="AF25:AG25" si="23">AF11*AF24</f>
        <v>2.5500000000000003</v>
      </c>
      <c r="AG25" s="31">
        <f t="shared" si="23"/>
        <v>3.74</v>
      </c>
      <c r="AH25" s="24"/>
    </row>
    <row r="26" spans="1:35" s="1" customFormat="1" x14ac:dyDescent="0.25">
      <c r="A26" s="7" t="s">
        <v>39</v>
      </c>
      <c r="B26" s="9" t="s">
        <v>40</v>
      </c>
      <c r="C26" s="92">
        <f>C21*C25*AH22*1000000</f>
        <v>0</v>
      </c>
      <c r="D26" s="92" t="e">
        <f t="shared" ref="D26:K26" si="24">$AH22*D23/100*D24*1000000</f>
        <v>#DIV/0!</v>
      </c>
      <c r="E26" s="42" t="e">
        <f t="shared" si="24"/>
        <v>#DIV/0!</v>
      </c>
      <c r="F26" s="42" t="e">
        <f t="shared" si="24"/>
        <v>#DIV/0!</v>
      </c>
      <c r="G26" s="27" t="e">
        <f t="shared" si="24"/>
        <v>#DIV/0!</v>
      </c>
      <c r="H26" s="32" t="e">
        <f t="shared" si="24"/>
        <v>#DIV/0!</v>
      </c>
      <c r="I26" s="42" t="e">
        <f t="shared" si="24"/>
        <v>#DIV/0!</v>
      </c>
      <c r="J26" s="42" t="e">
        <f t="shared" si="24"/>
        <v>#DIV/0!</v>
      </c>
      <c r="K26" s="42" t="e">
        <f t="shared" si="24"/>
        <v>#DIV/0!</v>
      </c>
      <c r="L26" s="51" t="e">
        <f>C26+D26+E26+F26+G26+H26+I26+J26+K26</f>
        <v>#DIV/0!</v>
      </c>
      <c r="M26" s="37" t="e">
        <f>$L24*M22*1000000</f>
        <v>#DIV/0!</v>
      </c>
      <c r="N26" s="37" t="e">
        <f t="shared" ref="N26:P26" si="25">$L24*N22*1000000</f>
        <v>#DIV/0!</v>
      </c>
      <c r="O26" s="37" t="e">
        <f t="shared" si="25"/>
        <v>#DIV/0!</v>
      </c>
      <c r="P26" s="32" t="e">
        <f t="shared" si="25"/>
        <v>#DIV/0!</v>
      </c>
      <c r="Q26" s="26" t="e">
        <f>$L24*Q22*1000000</f>
        <v>#DIV/0!</v>
      </c>
      <c r="R26" s="37" t="e">
        <f t="shared" ref="R26:AG26" si="26">$L24*R22*1000000</f>
        <v>#DIV/0!</v>
      </c>
      <c r="S26" s="37" t="e">
        <f t="shared" si="26"/>
        <v>#DIV/0!</v>
      </c>
      <c r="T26" s="28" t="e">
        <f t="shared" si="26"/>
        <v>#DIV/0!</v>
      </c>
      <c r="U26" s="37" t="e">
        <f t="shared" si="26"/>
        <v>#DIV/0!</v>
      </c>
      <c r="V26" s="37" t="e">
        <f t="shared" si="26"/>
        <v>#DIV/0!</v>
      </c>
      <c r="W26" s="37" t="e">
        <f t="shared" si="26"/>
        <v>#DIV/0!</v>
      </c>
      <c r="X26" s="32" t="e">
        <f t="shared" si="26"/>
        <v>#DIV/0!</v>
      </c>
      <c r="Y26" s="26" t="e">
        <f t="shared" si="26"/>
        <v>#DIV/0!</v>
      </c>
      <c r="Z26" s="3" t="e">
        <f t="shared" si="26"/>
        <v>#DIV/0!</v>
      </c>
      <c r="AA26" s="27" t="e">
        <f t="shared" si="26"/>
        <v>#DIV/0!</v>
      </c>
      <c r="AB26" s="26" t="e">
        <f t="shared" si="26"/>
        <v>#DIV/0!</v>
      </c>
      <c r="AC26" s="37" t="e">
        <f t="shared" si="26"/>
        <v>#DIV/0!</v>
      </c>
      <c r="AD26" s="32" t="e">
        <f t="shared" si="26"/>
        <v>#DIV/0!</v>
      </c>
      <c r="AE26" s="26" t="e">
        <f t="shared" si="26"/>
        <v>#DIV/0!</v>
      </c>
      <c r="AF26" s="3" t="e">
        <f t="shared" si="26"/>
        <v>#DIV/0!</v>
      </c>
      <c r="AG26" s="27" t="e">
        <f t="shared" si="26"/>
        <v>#DIV/0!</v>
      </c>
      <c r="AH26" s="28" t="e">
        <f t="shared" ref="AH26:AH27" si="27">SUM(M26:AG26)</f>
        <v>#DIV/0!</v>
      </c>
    </row>
    <row r="27" spans="1:35" s="1" customFormat="1" x14ac:dyDescent="0.25">
      <c r="A27" s="7" t="s">
        <v>41</v>
      </c>
      <c r="B27" s="9" t="s">
        <v>40</v>
      </c>
      <c r="C27" s="89"/>
      <c r="D27" s="89"/>
      <c r="E27" s="12"/>
      <c r="F27" s="12"/>
      <c r="G27" s="9"/>
      <c r="H27" s="20"/>
      <c r="I27" s="12"/>
      <c r="J27" s="12"/>
      <c r="K27" s="12"/>
      <c r="L27" s="50"/>
      <c r="M27" s="37">
        <f>M22*M24*1000000</f>
        <v>0</v>
      </c>
      <c r="N27" s="37">
        <f t="shared" ref="N27:P27" si="28">N22*N24*1000000</f>
        <v>0</v>
      </c>
      <c r="O27" s="37">
        <f t="shared" si="28"/>
        <v>0</v>
      </c>
      <c r="P27" s="32">
        <f t="shared" si="28"/>
        <v>0</v>
      </c>
      <c r="Q27" s="26">
        <f>Q22*Q24*1000000</f>
        <v>0</v>
      </c>
      <c r="R27" s="37">
        <f t="shared" ref="R27:T27" si="29">R22*R24*1000000</f>
        <v>0</v>
      </c>
      <c r="S27" s="37">
        <f t="shared" si="29"/>
        <v>0</v>
      </c>
      <c r="T27" s="28">
        <f t="shared" si="29"/>
        <v>0</v>
      </c>
      <c r="U27" s="37">
        <f>U22*U24*1000000</f>
        <v>0</v>
      </c>
      <c r="V27" s="37">
        <f t="shared" ref="V27:X27" si="30">V22*V24*1000000</f>
        <v>0</v>
      </c>
      <c r="W27" s="37">
        <f t="shared" si="30"/>
        <v>0</v>
      </c>
      <c r="X27" s="32">
        <f t="shared" si="30"/>
        <v>0</v>
      </c>
      <c r="Y27" s="26">
        <f>Y22*Y24*1000000</f>
        <v>0</v>
      </c>
      <c r="Z27" s="3">
        <f t="shared" ref="Z27:AA27" si="31">Z22*Z24*1000000</f>
        <v>0</v>
      </c>
      <c r="AA27" s="27">
        <f t="shared" si="31"/>
        <v>0</v>
      </c>
      <c r="AB27" s="26">
        <f>AB22*AB24*1000000</f>
        <v>0</v>
      </c>
      <c r="AC27" s="37">
        <f t="shared" ref="AC27:AD27" si="32">AC22*AC24*1000000</f>
        <v>0</v>
      </c>
      <c r="AD27" s="32">
        <f t="shared" si="32"/>
        <v>0</v>
      </c>
      <c r="AE27" s="26">
        <f>AE22*AE24*1000000</f>
        <v>0</v>
      </c>
      <c r="AF27" s="3">
        <f t="shared" ref="AF27:AG27" si="33">AF22*AF24*1000000</f>
        <v>0</v>
      </c>
      <c r="AG27" s="27">
        <f t="shared" si="33"/>
        <v>0</v>
      </c>
      <c r="AH27" s="28">
        <f t="shared" si="27"/>
        <v>0</v>
      </c>
    </row>
    <row r="28" spans="1:35" s="1" customFormat="1" x14ac:dyDescent="0.25">
      <c r="A28" s="7" t="s">
        <v>50</v>
      </c>
      <c r="B28" s="9" t="s">
        <v>0</v>
      </c>
      <c r="C28" s="89"/>
      <c r="D28" s="89"/>
      <c r="E28" s="12"/>
      <c r="F28" s="12"/>
      <c r="G28" s="9"/>
      <c r="H28" s="20"/>
      <c r="I28" s="12"/>
      <c r="J28" s="12"/>
      <c r="K28" s="12"/>
      <c r="L28" s="50"/>
      <c r="M28" s="37" t="e">
        <f>M27/M26*100</f>
        <v>#DIV/0!</v>
      </c>
      <c r="N28" s="37" t="e">
        <f t="shared" ref="N28:P28" si="34">N27/N26*100</f>
        <v>#DIV/0!</v>
      </c>
      <c r="O28" s="37" t="e">
        <f t="shared" si="34"/>
        <v>#DIV/0!</v>
      </c>
      <c r="P28" s="32" t="e">
        <f t="shared" si="34"/>
        <v>#DIV/0!</v>
      </c>
      <c r="Q28" s="26" t="e">
        <f>Q27/Q26*100</f>
        <v>#DIV/0!</v>
      </c>
      <c r="R28" s="37" t="e">
        <f t="shared" ref="R28:AH28" si="35">R27/R26*100</f>
        <v>#DIV/0!</v>
      </c>
      <c r="S28" s="37" t="e">
        <f t="shared" si="35"/>
        <v>#DIV/0!</v>
      </c>
      <c r="T28" s="28" t="e">
        <f t="shared" si="35"/>
        <v>#DIV/0!</v>
      </c>
      <c r="U28" s="37" t="e">
        <f t="shared" si="35"/>
        <v>#DIV/0!</v>
      </c>
      <c r="V28" s="37" t="e">
        <f t="shared" si="35"/>
        <v>#DIV/0!</v>
      </c>
      <c r="W28" s="37" t="e">
        <f t="shared" si="35"/>
        <v>#DIV/0!</v>
      </c>
      <c r="X28" s="32" t="e">
        <f t="shared" si="35"/>
        <v>#DIV/0!</v>
      </c>
      <c r="Y28" s="26" t="e">
        <f t="shared" si="35"/>
        <v>#DIV/0!</v>
      </c>
      <c r="Z28" s="3" t="e">
        <f t="shared" si="35"/>
        <v>#DIV/0!</v>
      </c>
      <c r="AA28" s="27" t="e">
        <f t="shared" si="35"/>
        <v>#DIV/0!</v>
      </c>
      <c r="AB28" s="26" t="e">
        <f t="shared" si="35"/>
        <v>#DIV/0!</v>
      </c>
      <c r="AC28" s="37" t="e">
        <f t="shared" si="35"/>
        <v>#DIV/0!</v>
      </c>
      <c r="AD28" s="32" t="e">
        <f t="shared" si="35"/>
        <v>#DIV/0!</v>
      </c>
      <c r="AE28" s="26" t="e">
        <f t="shared" si="35"/>
        <v>#DIV/0!</v>
      </c>
      <c r="AF28" s="3" t="e">
        <f t="shared" si="35"/>
        <v>#DIV/0!</v>
      </c>
      <c r="AG28" s="27" t="e">
        <f t="shared" si="35"/>
        <v>#DIV/0!</v>
      </c>
      <c r="AH28" s="28" t="e">
        <f t="shared" si="35"/>
        <v>#DIV/0!</v>
      </c>
    </row>
    <row r="29" spans="1:35" s="1" customFormat="1" x14ac:dyDescent="0.25">
      <c r="A29" s="7" t="s">
        <v>54</v>
      </c>
      <c r="B29" s="9" t="s">
        <v>40</v>
      </c>
      <c r="C29" s="89"/>
      <c r="D29" s="89"/>
      <c r="E29" s="12"/>
      <c r="F29" s="12"/>
      <c r="G29" s="9"/>
      <c r="H29" s="20"/>
      <c r="I29" s="12"/>
      <c r="J29" s="12"/>
      <c r="K29" s="12"/>
      <c r="L29" s="50"/>
      <c r="M29" s="37" t="e">
        <f>M26-M27</f>
        <v>#DIV/0!</v>
      </c>
      <c r="N29" s="37" t="e">
        <f t="shared" ref="N29:P29" si="36">N26-N27</f>
        <v>#DIV/0!</v>
      </c>
      <c r="O29" s="37" t="e">
        <f t="shared" si="36"/>
        <v>#DIV/0!</v>
      </c>
      <c r="P29" s="32" t="e">
        <f t="shared" si="36"/>
        <v>#DIV/0!</v>
      </c>
      <c r="Q29" s="26" t="e">
        <f>Q26-Q27</f>
        <v>#DIV/0!</v>
      </c>
      <c r="R29" s="37" t="e">
        <f t="shared" ref="R29:AH29" si="37">R26-R27</f>
        <v>#DIV/0!</v>
      </c>
      <c r="S29" s="37" t="e">
        <f t="shared" si="37"/>
        <v>#DIV/0!</v>
      </c>
      <c r="T29" s="28" t="e">
        <f t="shared" si="37"/>
        <v>#DIV/0!</v>
      </c>
      <c r="U29" s="37" t="e">
        <f t="shared" si="37"/>
        <v>#DIV/0!</v>
      </c>
      <c r="V29" s="37" t="e">
        <f t="shared" si="37"/>
        <v>#DIV/0!</v>
      </c>
      <c r="W29" s="37" t="e">
        <f t="shared" si="37"/>
        <v>#DIV/0!</v>
      </c>
      <c r="X29" s="32" t="e">
        <f t="shared" si="37"/>
        <v>#DIV/0!</v>
      </c>
      <c r="Y29" s="26" t="e">
        <f t="shared" si="37"/>
        <v>#DIV/0!</v>
      </c>
      <c r="Z29" s="3" t="e">
        <f t="shared" si="37"/>
        <v>#DIV/0!</v>
      </c>
      <c r="AA29" s="27" t="e">
        <f t="shared" si="37"/>
        <v>#DIV/0!</v>
      </c>
      <c r="AB29" s="26" t="e">
        <f t="shared" si="37"/>
        <v>#DIV/0!</v>
      </c>
      <c r="AC29" s="37" t="e">
        <f t="shared" si="37"/>
        <v>#DIV/0!</v>
      </c>
      <c r="AD29" s="32" t="e">
        <f t="shared" si="37"/>
        <v>#DIV/0!</v>
      </c>
      <c r="AE29" s="26" t="e">
        <f t="shared" si="37"/>
        <v>#DIV/0!</v>
      </c>
      <c r="AF29" s="3" t="e">
        <f t="shared" si="37"/>
        <v>#DIV/0!</v>
      </c>
      <c r="AG29" s="27" t="e">
        <f t="shared" si="37"/>
        <v>#DIV/0!</v>
      </c>
      <c r="AH29" s="28" t="e">
        <f t="shared" si="37"/>
        <v>#DIV/0!</v>
      </c>
    </row>
    <row r="30" spans="1:35" s="1" customFormat="1" ht="15.75" thickBot="1" x14ac:dyDescent="0.3">
      <c r="A30" s="10" t="s">
        <v>42</v>
      </c>
      <c r="B30" s="11" t="s">
        <v>46</v>
      </c>
      <c r="C30" s="95"/>
      <c r="D30" s="95"/>
      <c r="E30" s="13"/>
      <c r="F30" s="13"/>
      <c r="G30" s="11"/>
      <c r="H30" s="21"/>
      <c r="I30" s="13"/>
      <c r="J30" s="13"/>
      <c r="K30" s="13"/>
      <c r="L30" s="53"/>
      <c r="M30" s="78" t="e">
        <f>M17*1000000/M29</f>
        <v>#DIV/0!</v>
      </c>
      <c r="N30" s="78" t="e">
        <f t="shared" ref="N30:P30" si="38">N17*1000000/N29</f>
        <v>#DIV/0!</v>
      </c>
      <c r="O30" s="78" t="e">
        <f t="shared" si="38"/>
        <v>#DIV/0!</v>
      </c>
      <c r="P30" s="104" t="e">
        <f t="shared" si="38"/>
        <v>#DIV/0!</v>
      </c>
      <c r="Q30" s="113" t="e">
        <f>Q17*1000000/Q29</f>
        <v>#DIV/0!</v>
      </c>
      <c r="R30" s="78" t="e">
        <f t="shared" ref="R30:T30" si="39">R17*1000000/R29</f>
        <v>#DIV/0!</v>
      </c>
      <c r="S30" s="78" t="e">
        <f t="shared" si="39"/>
        <v>#DIV/0!</v>
      </c>
      <c r="T30" s="114" t="e">
        <f t="shared" si="39"/>
        <v>#DIV/0!</v>
      </c>
      <c r="U30" s="78" t="e">
        <f>U17*1000000/U29</f>
        <v>#DIV/0!</v>
      </c>
      <c r="V30" s="78" t="e">
        <f t="shared" ref="V30:X30" si="40">V17*1000000/V29</f>
        <v>#DIV/0!</v>
      </c>
      <c r="W30" s="78" t="e">
        <f t="shared" si="40"/>
        <v>#DIV/0!</v>
      </c>
      <c r="X30" s="104" t="e">
        <f t="shared" si="40"/>
        <v>#DIV/0!</v>
      </c>
      <c r="Y30" s="113" t="e">
        <f>Y17*1000000/Y29</f>
        <v>#DIV/0!</v>
      </c>
      <c r="Z30" s="79" t="e">
        <f t="shared" ref="Z30:AA30" si="41">Z17*1000000/Z29</f>
        <v>#DIV/0!</v>
      </c>
      <c r="AA30" s="121" t="e">
        <f t="shared" si="41"/>
        <v>#DIV/0!</v>
      </c>
      <c r="AB30" s="113" t="e">
        <f>AB17*1000000/AB29</f>
        <v>#DIV/0!</v>
      </c>
      <c r="AC30" s="78" t="e">
        <f t="shared" ref="AC30:AD30" si="42">AC17*1000000/AC29</f>
        <v>#DIV/0!</v>
      </c>
      <c r="AD30" s="104" t="e">
        <f t="shared" si="42"/>
        <v>#DIV/0!</v>
      </c>
      <c r="AE30" s="137" t="e">
        <f>AE17*1000000/AE29</f>
        <v>#DIV/0!</v>
      </c>
      <c r="AF30" s="138" t="e">
        <f t="shared" ref="AF30:AG30" si="43">AF17*1000000/AF29</f>
        <v>#DIV/0!</v>
      </c>
      <c r="AG30" s="139" t="e">
        <f t="shared" si="43"/>
        <v>#DIV/0!</v>
      </c>
      <c r="AH30" s="114" t="e">
        <f>AH17*1000000/AH29</f>
        <v>#DIV/0!</v>
      </c>
    </row>
    <row r="31" spans="1:35" s="1" customFormat="1" ht="18" x14ac:dyDescent="0.35">
      <c r="A31" s="55" t="s">
        <v>47</v>
      </c>
      <c r="B31" s="56" t="s">
        <v>48</v>
      </c>
      <c r="C31" s="96">
        <v>0.26500000000000001</v>
      </c>
      <c r="D31" s="96">
        <v>0.26500000000000001</v>
      </c>
      <c r="E31" s="71">
        <v>0.26500000000000001</v>
      </c>
      <c r="F31" s="71">
        <v>0.26500000000000001</v>
      </c>
      <c r="G31" s="101">
        <v>0.26500000000000001</v>
      </c>
      <c r="H31" s="84">
        <v>0.20499999999999999</v>
      </c>
      <c r="I31" s="71">
        <v>0.20499999999999999</v>
      </c>
      <c r="J31" s="71">
        <v>0.20499999999999999</v>
      </c>
      <c r="K31" s="71">
        <v>0.20499999999999999</v>
      </c>
      <c r="L31" s="72" t="e">
        <f>L32/L26</f>
        <v>#DIV/0!</v>
      </c>
      <c r="M31" s="73">
        <v>0.12</v>
      </c>
      <c r="N31" s="73">
        <v>0.12</v>
      </c>
      <c r="O31" s="73">
        <v>0.12</v>
      </c>
      <c r="P31" s="84">
        <v>0.12</v>
      </c>
      <c r="Q31" s="70">
        <v>0.12</v>
      </c>
      <c r="R31" s="73">
        <v>0.12</v>
      </c>
      <c r="S31" s="73">
        <v>0.12</v>
      </c>
      <c r="T31" s="115">
        <v>0.12</v>
      </c>
      <c r="U31" s="73">
        <v>0</v>
      </c>
      <c r="V31" s="73">
        <v>0</v>
      </c>
      <c r="W31" s="73">
        <v>0</v>
      </c>
      <c r="X31" s="84">
        <v>0</v>
      </c>
      <c r="Y31" s="70">
        <v>0.12</v>
      </c>
      <c r="Z31" s="74">
        <v>0.12</v>
      </c>
      <c r="AA31" s="101">
        <v>0.12</v>
      </c>
      <c r="AB31" s="70">
        <v>0.12</v>
      </c>
      <c r="AC31" s="73">
        <v>0.12</v>
      </c>
      <c r="AD31" s="84">
        <v>0.12</v>
      </c>
      <c r="AE31" s="140">
        <v>0.08</v>
      </c>
      <c r="AF31" s="141">
        <v>0.08</v>
      </c>
      <c r="AG31" s="142">
        <v>0.08</v>
      </c>
      <c r="AH31" s="126"/>
    </row>
    <row r="32" spans="1:35" s="1" customFormat="1" ht="18" x14ac:dyDescent="0.35">
      <c r="A32" s="7" t="s">
        <v>49</v>
      </c>
      <c r="B32" s="9" t="s">
        <v>51</v>
      </c>
      <c r="C32" s="92">
        <f>C26*C31</f>
        <v>0</v>
      </c>
      <c r="D32" s="92" t="e">
        <f>D26*D31</f>
        <v>#DIV/0!</v>
      </c>
      <c r="E32" s="42" t="e">
        <f t="shared" ref="E32:G32" si="44">E26*E31</f>
        <v>#DIV/0!</v>
      </c>
      <c r="F32" s="42" t="e">
        <f t="shared" si="44"/>
        <v>#DIV/0!</v>
      </c>
      <c r="G32" s="27" t="e">
        <f t="shared" si="44"/>
        <v>#DIV/0!</v>
      </c>
      <c r="H32" s="32" t="e">
        <f>H26*H31</f>
        <v>#DIV/0!</v>
      </c>
      <c r="I32" s="42" t="e">
        <f t="shared" ref="I32:K32" si="45">I26*I31</f>
        <v>#DIV/0!</v>
      </c>
      <c r="J32" s="42" t="e">
        <f t="shared" si="45"/>
        <v>#DIV/0!</v>
      </c>
      <c r="K32" s="42" t="e">
        <f t="shared" si="45"/>
        <v>#DIV/0!</v>
      </c>
      <c r="L32" s="51" t="e">
        <f>C32+D32+E32+F32+G32+H32+I32+J32+K32</f>
        <v>#DIV/0!</v>
      </c>
      <c r="M32" s="37" t="e">
        <f>$L31*M26</f>
        <v>#DIV/0!</v>
      </c>
      <c r="N32" s="37" t="e">
        <f t="shared" ref="N32:P32" si="46">$L31*N26</f>
        <v>#DIV/0!</v>
      </c>
      <c r="O32" s="37" t="e">
        <f t="shared" si="46"/>
        <v>#DIV/0!</v>
      </c>
      <c r="P32" s="32" t="e">
        <f t="shared" si="46"/>
        <v>#DIV/0!</v>
      </c>
      <c r="Q32" s="26" t="e">
        <f>$L31*Q26</f>
        <v>#DIV/0!</v>
      </c>
      <c r="R32" s="37" t="e">
        <f t="shared" ref="R32:AG32" si="47">$L31*R26</f>
        <v>#DIV/0!</v>
      </c>
      <c r="S32" s="37" t="e">
        <f t="shared" si="47"/>
        <v>#DIV/0!</v>
      </c>
      <c r="T32" s="28" t="e">
        <f t="shared" si="47"/>
        <v>#DIV/0!</v>
      </c>
      <c r="U32" s="37" t="e">
        <f t="shared" si="47"/>
        <v>#DIV/0!</v>
      </c>
      <c r="V32" s="37" t="e">
        <f t="shared" si="47"/>
        <v>#DIV/0!</v>
      </c>
      <c r="W32" s="37" t="e">
        <f t="shared" si="47"/>
        <v>#DIV/0!</v>
      </c>
      <c r="X32" s="32" t="e">
        <f t="shared" si="47"/>
        <v>#DIV/0!</v>
      </c>
      <c r="Y32" s="26" t="e">
        <f t="shared" si="47"/>
        <v>#DIV/0!</v>
      </c>
      <c r="Z32" s="3" t="e">
        <f t="shared" si="47"/>
        <v>#DIV/0!</v>
      </c>
      <c r="AA32" s="27" t="e">
        <f t="shared" si="47"/>
        <v>#DIV/0!</v>
      </c>
      <c r="AB32" s="26" t="e">
        <f t="shared" si="47"/>
        <v>#DIV/0!</v>
      </c>
      <c r="AC32" s="37" t="e">
        <f t="shared" si="47"/>
        <v>#DIV/0!</v>
      </c>
      <c r="AD32" s="32" t="e">
        <f t="shared" si="47"/>
        <v>#DIV/0!</v>
      </c>
      <c r="AE32" s="26" t="e">
        <f t="shared" si="47"/>
        <v>#DIV/0!</v>
      </c>
      <c r="AF32" s="3" t="e">
        <f t="shared" si="47"/>
        <v>#DIV/0!</v>
      </c>
      <c r="AG32" s="27" t="e">
        <f t="shared" si="47"/>
        <v>#DIV/0!</v>
      </c>
      <c r="AH32" s="28" t="e">
        <f t="shared" ref="AH32:AH33" si="48">SUM(M32:AG32)</f>
        <v>#DIV/0!</v>
      </c>
    </row>
    <row r="33" spans="1:34" s="1" customFormat="1" ht="18" x14ac:dyDescent="0.35">
      <c r="A33" s="7" t="s">
        <v>52</v>
      </c>
      <c r="B33" s="9" t="s">
        <v>51</v>
      </c>
      <c r="C33" s="89"/>
      <c r="D33" s="89"/>
      <c r="E33" s="12"/>
      <c r="F33" s="12"/>
      <c r="G33" s="9"/>
      <c r="H33" s="20"/>
      <c r="I33" s="12"/>
      <c r="J33" s="12"/>
      <c r="K33" s="12"/>
      <c r="L33" s="50"/>
      <c r="M33" s="37">
        <f>M27*M31</f>
        <v>0</v>
      </c>
      <c r="N33" s="37">
        <f t="shared" ref="N33:P33" si="49">N27*N31</f>
        <v>0</v>
      </c>
      <c r="O33" s="37">
        <f t="shared" si="49"/>
        <v>0</v>
      </c>
      <c r="P33" s="32">
        <f t="shared" si="49"/>
        <v>0</v>
      </c>
      <c r="Q33" s="26">
        <f>Q27*Q31</f>
        <v>0</v>
      </c>
      <c r="R33" s="37">
        <f t="shared" ref="R33:T33" si="50">R27*R31</f>
        <v>0</v>
      </c>
      <c r="S33" s="37">
        <f t="shared" si="50"/>
        <v>0</v>
      </c>
      <c r="T33" s="28">
        <f t="shared" si="50"/>
        <v>0</v>
      </c>
      <c r="U33" s="37">
        <f>U27*U31</f>
        <v>0</v>
      </c>
      <c r="V33" s="37">
        <f t="shared" ref="V33:X33" si="51">V27*V31</f>
        <v>0</v>
      </c>
      <c r="W33" s="37">
        <f t="shared" si="51"/>
        <v>0</v>
      </c>
      <c r="X33" s="32">
        <f t="shared" si="51"/>
        <v>0</v>
      </c>
      <c r="Y33" s="26">
        <f>Y27*Y31</f>
        <v>0</v>
      </c>
      <c r="Z33" s="3">
        <f t="shared" ref="Z33:AA33" si="52">Z27*Z31</f>
        <v>0</v>
      </c>
      <c r="AA33" s="27">
        <f t="shared" si="52"/>
        <v>0</v>
      </c>
      <c r="AB33" s="26">
        <f>AB27*AB31</f>
        <v>0</v>
      </c>
      <c r="AC33" s="37">
        <f t="shared" ref="AC33:AD33" si="53">AC27*AC31</f>
        <v>0</v>
      </c>
      <c r="AD33" s="32">
        <f t="shared" si="53"/>
        <v>0</v>
      </c>
      <c r="AE33" s="26">
        <f>AE27*AE31</f>
        <v>0</v>
      </c>
      <c r="AF33" s="3">
        <f t="shared" ref="AF33:AG33" si="54">AF27*AF31</f>
        <v>0</v>
      </c>
      <c r="AG33" s="27">
        <f t="shared" si="54"/>
        <v>0</v>
      </c>
      <c r="AH33" s="28">
        <f t="shared" si="48"/>
        <v>0</v>
      </c>
    </row>
    <row r="34" spans="1:34" s="1" customFormat="1" x14ac:dyDescent="0.25">
      <c r="A34" s="7" t="s">
        <v>50</v>
      </c>
      <c r="B34" s="9" t="s">
        <v>0</v>
      </c>
      <c r="C34" s="89"/>
      <c r="D34" s="89"/>
      <c r="E34" s="12"/>
      <c r="F34" s="12"/>
      <c r="G34" s="9"/>
      <c r="H34" s="20"/>
      <c r="I34" s="12"/>
      <c r="J34" s="12"/>
      <c r="K34" s="12"/>
      <c r="L34" s="50"/>
      <c r="M34" s="37" t="e">
        <f>M33/M32*100</f>
        <v>#DIV/0!</v>
      </c>
      <c r="N34" s="37" t="e">
        <f t="shared" ref="N34:P34" si="55">N33/N32*100</f>
        <v>#DIV/0!</v>
      </c>
      <c r="O34" s="37" t="e">
        <f t="shared" si="55"/>
        <v>#DIV/0!</v>
      </c>
      <c r="P34" s="32" t="e">
        <f t="shared" si="55"/>
        <v>#DIV/0!</v>
      </c>
      <c r="Q34" s="26" t="e">
        <f>Q33/Q32*100</f>
        <v>#DIV/0!</v>
      </c>
      <c r="R34" s="37" t="e">
        <f t="shared" ref="R34:AH34" si="56">R33/R32*100</f>
        <v>#DIV/0!</v>
      </c>
      <c r="S34" s="37" t="e">
        <f t="shared" si="56"/>
        <v>#DIV/0!</v>
      </c>
      <c r="T34" s="28" t="e">
        <f t="shared" si="56"/>
        <v>#DIV/0!</v>
      </c>
      <c r="U34" s="37" t="e">
        <f t="shared" si="56"/>
        <v>#DIV/0!</v>
      </c>
      <c r="V34" s="37" t="e">
        <f t="shared" si="56"/>
        <v>#DIV/0!</v>
      </c>
      <c r="W34" s="37" t="e">
        <f t="shared" si="56"/>
        <v>#DIV/0!</v>
      </c>
      <c r="X34" s="32" t="e">
        <f t="shared" si="56"/>
        <v>#DIV/0!</v>
      </c>
      <c r="Y34" s="26" t="e">
        <f t="shared" si="56"/>
        <v>#DIV/0!</v>
      </c>
      <c r="Z34" s="3" t="e">
        <f t="shared" si="56"/>
        <v>#DIV/0!</v>
      </c>
      <c r="AA34" s="27" t="e">
        <f t="shared" si="56"/>
        <v>#DIV/0!</v>
      </c>
      <c r="AB34" s="26" t="e">
        <f t="shared" si="56"/>
        <v>#DIV/0!</v>
      </c>
      <c r="AC34" s="37" t="e">
        <f t="shared" si="56"/>
        <v>#DIV/0!</v>
      </c>
      <c r="AD34" s="32" t="e">
        <f t="shared" si="56"/>
        <v>#DIV/0!</v>
      </c>
      <c r="AE34" s="26" t="e">
        <f t="shared" si="56"/>
        <v>#DIV/0!</v>
      </c>
      <c r="AF34" s="3" t="e">
        <f t="shared" si="56"/>
        <v>#DIV/0!</v>
      </c>
      <c r="AG34" s="27" t="e">
        <f t="shared" si="56"/>
        <v>#DIV/0!</v>
      </c>
      <c r="AH34" s="28" t="e">
        <f t="shared" si="56"/>
        <v>#DIV/0!</v>
      </c>
    </row>
    <row r="35" spans="1:34" s="1" customFormat="1" ht="18" x14ac:dyDescent="0.35">
      <c r="A35" s="7" t="s">
        <v>53</v>
      </c>
      <c r="B35" s="9" t="s">
        <v>55</v>
      </c>
      <c r="C35" s="89"/>
      <c r="D35" s="89"/>
      <c r="E35" s="12"/>
      <c r="F35" s="12"/>
      <c r="G35" s="9"/>
      <c r="H35" s="20"/>
      <c r="I35" s="12"/>
      <c r="J35" s="12"/>
      <c r="K35" s="12"/>
      <c r="L35" s="50"/>
      <c r="M35" s="37" t="e">
        <f>M32-M33</f>
        <v>#DIV/0!</v>
      </c>
      <c r="N35" s="37" t="e">
        <f t="shared" ref="N35:P35" si="57">N32-N33</f>
        <v>#DIV/0!</v>
      </c>
      <c r="O35" s="37" t="e">
        <f t="shared" si="57"/>
        <v>#DIV/0!</v>
      </c>
      <c r="P35" s="32" t="e">
        <f t="shared" si="57"/>
        <v>#DIV/0!</v>
      </c>
      <c r="Q35" s="26" t="e">
        <f>Q32-Q33</f>
        <v>#DIV/0!</v>
      </c>
      <c r="R35" s="37" t="e">
        <f t="shared" ref="R35:AG35" si="58">R32-R33</f>
        <v>#DIV/0!</v>
      </c>
      <c r="S35" s="37" t="e">
        <f t="shared" si="58"/>
        <v>#DIV/0!</v>
      </c>
      <c r="T35" s="28" t="e">
        <f t="shared" si="58"/>
        <v>#DIV/0!</v>
      </c>
      <c r="U35" s="37" t="e">
        <f t="shared" si="58"/>
        <v>#DIV/0!</v>
      </c>
      <c r="V35" s="37" t="e">
        <f t="shared" si="58"/>
        <v>#DIV/0!</v>
      </c>
      <c r="W35" s="37" t="e">
        <f t="shared" si="58"/>
        <v>#DIV/0!</v>
      </c>
      <c r="X35" s="32" t="e">
        <f t="shared" si="58"/>
        <v>#DIV/0!</v>
      </c>
      <c r="Y35" s="26" t="e">
        <f t="shared" si="58"/>
        <v>#DIV/0!</v>
      </c>
      <c r="Z35" s="3" t="e">
        <f t="shared" si="58"/>
        <v>#DIV/0!</v>
      </c>
      <c r="AA35" s="27" t="e">
        <f t="shared" si="58"/>
        <v>#DIV/0!</v>
      </c>
      <c r="AB35" s="26" t="e">
        <f t="shared" si="58"/>
        <v>#DIV/0!</v>
      </c>
      <c r="AC35" s="37" t="e">
        <f t="shared" si="58"/>
        <v>#DIV/0!</v>
      </c>
      <c r="AD35" s="32" t="e">
        <f t="shared" si="58"/>
        <v>#DIV/0!</v>
      </c>
      <c r="AE35" s="26" t="e">
        <f t="shared" si="58"/>
        <v>#DIV/0!</v>
      </c>
      <c r="AF35" s="3" t="e">
        <f t="shared" si="58"/>
        <v>#DIV/0!</v>
      </c>
      <c r="AG35" s="27" t="e">
        <f t="shared" si="58"/>
        <v>#DIV/0!</v>
      </c>
      <c r="AH35" s="28" t="e">
        <f t="shared" ref="AH35" si="59">SUM(M35:AG35)</f>
        <v>#DIV/0!</v>
      </c>
    </row>
    <row r="36" spans="1:34" s="1" customFormat="1" ht="18.75" thickBot="1" x14ac:dyDescent="0.4">
      <c r="A36" s="10" t="s">
        <v>56</v>
      </c>
      <c r="B36" s="11" t="s">
        <v>48</v>
      </c>
      <c r="C36" s="95"/>
      <c r="D36" s="95"/>
      <c r="E36" s="13"/>
      <c r="F36" s="13"/>
      <c r="G36" s="11"/>
      <c r="H36" s="21"/>
      <c r="I36" s="13"/>
      <c r="J36" s="13"/>
      <c r="K36" s="13"/>
      <c r="L36" s="53"/>
      <c r="M36" s="47" t="e">
        <f>M35/M29</f>
        <v>#DIV/0!</v>
      </c>
      <c r="N36" s="47" t="e">
        <f t="shared" ref="N36:P36" si="60">N35/N29</f>
        <v>#DIV/0!</v>
      </c>
      <c r="O36" s="47" t="e">
        <f t="shared" si="60"/>
        <v>#DIV/0!</v>
      </c>
      <c r="P36" s="105" t="e">
        <f t="shared" si="60"/>
        <v>#DIV/0!</v>
      </c>
      <c r="Q36" s="116" t="e">
        <f>Q35/Q29</f>
        <v>#DIV/0!</v>
      </c>
      <c r="R36" s="47" t="e">
        <f t="shared" ref="R36:AH36" si="61">R35/R29</f>
        <v>#DIV/0!</v>
      </c>
      <c r="S36" s="47" t="e">
        <f t="shared" si="61"/>
        <v>#DIV/0!</v>
      </c>
      <c r="T36" s="117" t="e">
        <f t="shared" si="61"/>
        <v>#DIV/0!</v>
      </c>
      <c r="U36" s="47" t="e">
        <f t="shared" si="61"/>
        <v>#DIV/0!</v>
      </c>
      <c r="V36" s="47" t="e">
        <f t="shared" si="61"/>
        <v>#DIV/0!</v>
      </c>
      <c r="W36" s="47" t="e">
        <f t="shared" si="61"/>
        <v>#DIV/0!</v>
      </c>
      <c r="X36" s="105" t="e">
        <f t="shared" si="61"/>
        <v>#DIV/0!</v>
      </c>
      <c r="Y36" s="116" t="e">
        <f t="shared" si="61"/>
        <v>#DIV/0!</v>
      </c>
      <c r="Z36" s="38" t="e">
        <f t="shared" si="61"/>
        <v>#DIV/0!</v>
      </c>
      <c r="AA36" s="39" t="e">
        <f t="shared" si="61"/>
        <v>#DIV/0!</v>
      </c>
      <c r="AB36" s="116" t="e">
        <f t="shared" si="61"/>
        <v>#DIV/0!</v>
      </c>
      <c r="AC36" s="47" t="e">
        <f t="shared" si="61"/>
        <v>#DIV/0!</v>
      </c>
      <c r="AD36" s="105" t="e">
        <f t="shared" si="61"/>
        <v>#DIV/0!</v>
      </c>
      <c r="AE36" s="116" t="e">
        <f t="shared" si="61"/>
        <v>#DIV/0!</v>
      </c>
      <c r="AF36" s="38" t="e">
        <f t="shared" si="61"/>
        <v>#DIV/0!</v>
      </c>
      <c r="AG36" s="39" t="e">
        <f t="shared" si="61"/>
        <v>#DIV/0!</v>
      </c>
      <c r="AH36" s="117" t="e">
        <f t="shared" si="61"/>
        <v>#DIV/0!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pořizovaná vozidla</vt:lpstr>
      <vt:lpstr>vyřazená vozidla</vt:lpstr>
      <vt:lpstr>mezivýpočty Vertikální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Vichta František Ing.</dc:creator>
  <cp:lastModifiedBy>Blažek Jaroslav</cp:lastModifiedBy>
  <cp:lastPrinted>2025-01-27T10:33:01Z</cp:lastPrinted>
  <dcterms:created xsi:type="dcterms:W3CDTF">2023-02-06T14:25:03Z</dcterms:created>
  <dcterms:modified xsi:type="dcterms:W3CDTF">2025-03-25T13:20:04Z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2023-07-30T20:41:52Z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5094a77d-65bb-4018-9ed0-d8e8c9751d6d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